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Inventory" sheetId="2" r:id="rId1"/>
  </sheets>
  <definedNames>
    <definedName name="_xlnm._FilterDatabase" localSheetId="0" hidden="1">Inventory!$A$1:$AA$1</definedName>
  </definedNames>
  <calcPr calcId="145621"/>
</workbook>
</file>

<file path=xl/calcChain.xml><?xml version="1.0" encoding="utf-8"?>
<calcChain xmlns="http://schemas.openxmlformats.org/spreadsheetml/2006/main">
  <c r="M9" i="2" l="1"/>
  <c r="H9" i="2"/>
  <c r="H112" i="2" l="1"/>
  <c r="H95" i="2"/>
  <c r="I114" i="2" l="1"/>
  <c r="K114" i="2"/>
  <c r="L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E114" i="2"/>
  <c r="H70" i="2" l="1"/>
  <c r="H92" i="2" l="1"/>
  <c r="H104" i="2"/>
  <c r="H25" i="2"/>
  <c r="H36" i="2"/>
  <c r="H37" i="2" l="1"/>
  <c r="H88" i="2"/>
  <c r="H38" i="2"/>
  <c r="H29" i="2" l="1"/>
  <c r="H56" i="2"/>
  <c r="H57" i="2"/>
  <c r="M94" i="2" l="1"/>
  <c r="M114" i="2" s="1"/>
  <c r="H41" i="2"/>
  <c r="H110" i="2"/>
  <c r="H48" i="2"/>
  <c r="H51" i="2"/>
  <c r="H71" i="2"/>
  <c r="H94" i="2" l="1"/>
  <c r="H59" i="2"/>
  <c r="H78" i="2"/>
  <c r="H77" i="2"/>
  <c r="H8" i="2"/>
  <c r="H114" i="2" l="1"/>
  <c r="G108" i="2"/>
  <c r="G102" i="2"/>
  <c r="G93" i="2"/>
  <c r="G65" i="2"/>
  <c r="G64" i="2"/>
  <c r="G48" i="2"/>
  <c r="G19" i="2"/>
  <c r="G11" i="2"/>
  <c r="G105" i="2"/>
  <c r="G106" i="2"/>
  <c r="G83" i="2"/>
  <c r="G60" i="2" l="1"/>
  <c r="G61" i="2"/>
  <c r="G46" i="2"/>
  <c r="G45" i="2"/>
  <c r="G39" i="2"/>
  <c r="G114" i="2" s="1"/>
  <c r="G47" i="2"/>
  <c r="J80" i="2"/>
  <c r="J75" i="2"/>
  <c r="J6" i="2" l="1"/>
  <c r="J114" i="2" s="1"/>
</calcChain>
</file>

<file path=xl/comments1.xml><?xml version="1.0" encoding="utf-8"?>
<comments xmlns="http://schemas.openxmlformats.org/spreadsheetml/2006/main">
  <authors>
    <author>MANCINI MARA</author>
  </authors>
  <commentList>
    <comment ref="T4" authorId="0">
      <text>
        <r>
          <rPr>
            <b/>
            <sz val="9"/>
            <color indexed="81"/>
            <rFont val="Tahoma"/>
            <family val="2"/>
          </rPr>
          <t>MANCINI MARA:</t>
        </r>
        <r>
          <rPr>
            <sz val="9"/>
            <color indexed="81"/>
            <rFont val="Tahoma"/>
            <family val="2"/>
          </rPr>
          <t xml:space="preserve">
con 80 dsp</t>
        </r>
      </text>
    </comment>
    <comment ref="T5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ciascuno con 240 DSP
</t>
        </r>
      </text>
    </comment>
    <comment ref="N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D2 Avezzano
</t>
        </r>
      </text>
    </comment>
    <comment ref="Q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D2 Avezzano
D1B Sulmona</t>
        </r>
      </text>
    </comment>
    <comment ref="S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D2 Avezzano
D1B Sulmona</t>
        </r>
      </text>
    </comment>
    <comment ref="W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D2 Avezzano
</t>
        </r>
      </text>
    </comment>
    <comment ref="Q7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Vasto</t>
        </r>
      </text>
    </comment>
    <comment ref="S7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Vasto</t>
        </r>
      </text>
    </comment>
    <comment ref="Q8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Giulianova</t>
        </r>
      </text>
    </comment>
    <comment ref="S8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Giulianova</t>
        </r>
      </text>
    </comment>
    <comment ref="Q12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Melfi
</t>
        </r>
      </text>
    </comment>
    <comment ref="S12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Melfi
</t>
        </r>
      </text>
    </comment>
    <comment ref="Q13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Lamezia Terme
</t>
        </r>
      </text>
    </comment>
    <comment ref="S13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Lamezia Terme
</t>
        </r>
      </text>
    </comment>
    <comment ref="Q1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Locri
</t>
        </r>
      </text>
    </comment>
    <comment ref="S1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Locri
</t>
        </r>
      </text>
    </comment>
    <comment ref="P21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D2 Pagani</t>
        </r>
      </text>
    </comment>
    <comment ref="Q21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sede D1B Eboli</t>
        </r>
      </text>
    </comment>
    <comment ref="S21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sede D1B Eboli</t>
        </r>
      </text>
    </comment>
    <comment ref="Q22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UT Imola
</t>
        </r>
      </text>
    </comment>
    <comment ref="S22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UT Imola
</t>
        </r>
      </text>
    </comment>
    <comment ref="Q23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UT Cesena
</t>
        </r>
      </text>
    </comment>
    <comment ref="S23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UT Cesena
</t>
        </r>
      </text>
    </comment>
    <comment ref="Q30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Faenza</t>
        </r>
      </text>
    </comment>
    <comment ref="Q37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Cassino</t>
        </r>
      </text>
    </comment>
    <comment ref="P39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sede L2</t>
        </r>
      </text>
    </comment>
    <comment ref="Q47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L3 Bergamo
D1B Treviglio
</t>
        </r>
      </text>
    </comment>
    <comment ref="S47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L3 Bergamo 2
D1B Treviglio</t>
        </r>
      </text>
    </comment>
    <comment ref="W47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L3 Bergamo 2
</t>
        </r>
      </text>
    </comment>
    <comment ref="Q49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L3 Monza 2</t>
        </r>
      </text>
    </comment>
    <comment ref="S49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L3 Monza 2
D1B Desio
</t>
        </r>
      </text>
    </comment>
    <comment ref="Q50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Busto Arsizio</t>
        </r>
      </text>
    </comment>
    <comment ref="S50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Busto Arsizio</t>
        </r>
      </text>
    </comment>
    <comment ref="Q51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Voghera
</t>
        </r>
      </text>
    </comment>
    <comment ref="S51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Voghera
</t>
        </r>
      </text>
    </comment>
    <comment ref="Q54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San benedetto
</t>
        </r>
      </text>
    </comment>
    <comment ref="S54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San benedetto
</t>
        </r>
      </text>
    </comment>
    <comment ref="Q6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Mondovi
</t>
        </r>
      </text>
    </comment>
    <comment ref="S6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Mondovi
</t>
        </r>
      </text>
    </comment>
    <comment ref="Q67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Pinerolo</t>
        </r>
      </text>
    </comment>
    <comment ref="Q68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UT Ivrea
</t>
        </r>
      </text>
    </comment>
    <comment ref="Q71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L3 Trani</t>
        </r>
      </text>
    </comment>
    <comment ref="Q72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Manfredona
</t>
        </r>
      </text>
    </comment>
    <comment ref="Q73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Casarano
D1B Maglie
</t>
        </r>
      </text>
    </comment>
    <comment ref="Q78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Olbia
</t>
        </r>
      </text>
    </comment>
    <comment ref="S78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Olbia
</t>
        </r>
      </text>
    </comment>
    <comment ref="Q83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L3 Palermo 3</t>
        </r>
      </text>
    </comment>
    <comment ref="Q92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UT Pescia
</t>
        </r>
      </text>
    </comment>
    <comment ref="S92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UT Pescia
</t>
        </r>
      </text>
    </comment>
    <comment ref="Q93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Viareggio</t>
        </r>
      </text>
    </comment>
    <comment ref="Q9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Pontedera</t>
        </r>
      </text>
    </comment>
    <comment ref="S9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Pontedera</t>
        </r>
      </text>
    </comment>
    <comment ref="P99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L2 Firenze 3</t>
        </r>
      </text>
    </comment>
    <comment ref="Q99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Empoli
</t>
        </r>
      </text>
    </comment>
    <comment ref="S99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Empoli
</t>
        </r>
      </text>
    </comment>
    <comment ref="Q101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UT Rovereto
</t>
        </r>
      </text>
    </comment>
    <comment ref="S101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UT Rovereto
</t>
        </r>
      </text>
    </comment>
    <comment ref="Q102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Foligno
</t>
        </r>
      </text>
    </comment>
    <comment ref="Q105" authorId="0">
      <text>
        <r>
          <rPr>
            <b/>
            <sz val="9"/>
            <color indexed="81"/>
            <rFont val="Tahoma"/>
            <family val="2"/>
          </rPr>
          <t>MANCINI MARA:</t>
        </r>
        <r>
          <rPr>
            <sz val="9"/>
            <color indexed="81"/>
            <rFont val="Tahoma"/>
            <family val="2"/>
          </rPr>
          <t xml:space="preserve">
D1B Montebelluna
D1B Conegliano
</t>
        </r>
      </text>
    </comment>
    <comment ref="S105" authorId="0">
      <text>
        <r>
          <rPr>
            <b/>
            <sz val="9"/>
            <color indexed="81"/>
            <rFont val="Tahoma"/>
            <family val="2"/>
          </rPr>
          <t>MANCINI MARA:</t>
        </r>
        <r>
          <rPr>
            <sz val="9"/>
            <color indexed="81"/>
            <rFont val="Tahoma"/>
            <family val="2"/>
          </rPr>
          <t xml:space="preserve">
D1B Montebelluna
D1B Conegliano
</t>
        </r>
      </text>
    </comment>
    <comment ref="Q106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L2 Padova 2
D1B Este
</t>
        </r>
      </text>
    </comment>
    <comment ref="Q110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Bassano
L3 Vicenza 2
</t>
        </r>
      </text>
    </comment>
    <comment ref="S110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D1B Bassano
</t>
        </r>
      </text>
    </comment>
    <comment ref="Q111" authorId="0">
      <text>
        <r>
          <rPr>
            <b/>
            <sz val="9"/>
            <color indexed="81"/>
            <rFont val="Tahoma"/>
            <charset val="1"/>
          </rPr>
          <t>MANCINI MARA:</t>
        </r>
        <r>
          <rPr>
            <sz val="9"/>
            <color indexed="81"/>
            <rFont val="Tahoma"/>
            <charset val="1"/>
          </rPr>
          <t xml:space="preserve">
L2 Verona 2
</t>
        </r>
      </text>
    </comment>
  </commentList>
</comments>
</file>

<file path=xl/sharedStrings.xml><?xml version="1.0" encoding="utf-8"?>
<sst xmlns="http://schemas.openxmlformats.org/spreadsheetml/2006/main" count="467" uniqueCount="360">
  <si>
    <t>Telefoni 9620</t>
  </si>
  <si>
    <t>Telefoni 9608</t>
  </si>
  <si>
    <t>Telefoni 9650</t>
  </si>
  <si>
    <t>Telefoni 1608</t>
  </si>
  <si>
    <t>Telefoni 1616</t>
  </si>
  <si>
    <t>ATA MP112</t>
  </si>
  <si>
    <t>GW G700</t>
  </si>
  <si>
    <t>GW G430</t>
  </si>
  <si>
    <t>GW G450</t>
  </si>
  <si>
    <t>GW G650</t>
  </si>
  <si>
    <t>S8300</t>
  </si>
  <si>
    <t>S8500</t>
  </si>
  <si>
    <t>S8800</t>
  </si>
  <si>
    <t>M711</t>
  </si>
  <si>
    <t>M710</t>
  </si>
  <si>
    <t>M720</t>
  </si>
  <si>
    <t>P1</t>
  </si>
  <si>
    <t>DP Asti</t>
  </si>
  <si>
    <t>DP Alessandria</t>
  </si>
  <si>
    <t>DR Emilia_DP Bologna</t>
  </si>
  <si>
    <t>DP Brescia</t>
  </si>
  <si>
    <t>DP Cagliari</t>
  </si>
  <si>
    <t>DP Agrigento</t>
  </si>
  <si>
    <t>DR Abruzzo_DP L'Aquila</t>
  </si>
  <si>
    <t>DP Crotone</t>
  </si>
  <si>
    <t>DP Vibo Valentia</t>
  </si>
  <si>
    <t>DP Benevento</t>
  </si>
  <si>
    <t>DP Forlì Cesena</t>
  </si>
  <si>
    <t>DP Piacenza</t>
  </si>
  <si>
    <t>DP Reggio Emilia</t>
  </si>
  <si>
    <t>DP Rimini</t>
  </si>
  <si>
    <t>DP Gorizia</t>
  </si>
  <si>
    <t>DP Pordenone</t>
  </si>
  <si>
    <t>DP Rieti</t>
  </si>
  <si>
    <t>DP Viterbo</t>
  </si>
  <si>
    <t>DP Cremona</t>
  </si>
  <si>
    <t>DP Lecco</t>
  </si>
  <si>
    <t>DP Lodi</t>
  </si>
  <si>
    <t>DP Mantova</t>
  </si>
  <si>
    <t>DP Sondrio</t>
  </si>
  <si>
    <t>DP Isernia</t>
  </si>
  <si>
    <t>DP Biella</t>
  </si>
  <si>
    <t>DP Brindisi</t>
  </si>
  <si>
    <t>DP Caltanissetta</t>
  </si>
  <si>
    <t>DP Enna</t>
  </si>
  <si>
    <t>DP Arezzo</t>
  </si>
  <si>
    <t>DP Grosseto</t>
  </si>
  <si>
    <t>DP Pistoia</t>
  </si>
  <si>
    <t>DP Trento</t>
  </si>
  <si>
    <t>DR Calabria_DP Catanzaro</t>
  </si>
  <si>
    <t>Dp Parma</t>
  </si>
  <si>
    <t>Dp Trieste</t>
  </si>
  <si>
    <t>DP VCO</t>
  </si>
  <si>
    <t>DP Padova</t>
  </si>
  <si>
    <t>DR Veneto</t>
  </si>
  <si>
    <t>M716</t>
  </si>
  <si>
    <t>DP Treviso</t>
  </si>
  <si>
    <t>DP I Milano</t>
  </si>
  <si>
    <t>DP II Milano</t>
  </si>
  <si>
    <t>DP Bergamo</t>
  </si>
  <si>
    <t>DP Palermo</t>
  </si>
  <si>
    <t>DP Matera</t>
  </si>
  <si>
    <t>DP Bolzano</t>
  </si>
  <si>
    <t>DP Reggio Calabria</t>
  </si>
  <si>
    <t>DP Avellino</t>
  </si>
  <si>
    <t>DP Como</t>
  </si>
  <si>
    <t>DP Monza Brianza</t>
  </si>
  <si>
    <t>DP Varese</t>
  </si>
  <si>
    <t>DP Ascoli Piceno</t>
  </si>
  <si>
    <t>DP Fermo</t>
  </si>
  <si>
    <t>DP Novara</t>
  </si>
  <si>
    <t>DP Vercelli</t>
  </si>
  <si>
    <t>DP BAT</t>
  </si>
  <si>
    <t>DP Foggia</t>
  </si>
  <si>
    <t>DP Lecce</t>
  </si>
  <si>
    <t>DP Taranto</t>
  </si>
  <si>
    <t>DR Sicilia</t>
  </si>
  <si>
    <t>DP Lucca</t>
  </si>
  <si>
    <t>DP Livorno</t>
  </si>
  <si>
    <t>DR Umbria e DP Perugia</t>
  </si>
  <si>
    <t>DP Terni</t>
  </si>
  <si>
    <t>DP Belluno</t>
  </si>
  <si>
    <t>DP Rovigo</t>
  </si>
  <si>
    <t>DP Chieti</t>
  </si>
  <si>
    <t>DP Teramo</t>
  </si>
  <si>
    <t>DP Cosenza</t>
  </si>
  <si>
    <t>DR Basilicata e DP Potenza</t>
  </si>
  <si>
    <t>DP Caserta</t>
  </si>
  <si>
    <t>DP Modena</t>
  </si>
  <si>
    <t>DP Udine</t>
  </si>
  <si>
    <t>DP Pavia</t>
  </si>
  <si>
    <t>DR Molise e DP Campobasso</t>
  </si>
  <si>
    <t>DP Cuneo</t>
  </si>
  <si>
    <t>DR Sardegna</t>
  </si>
  <si>
    <t>DP Nuoro</t>
  </si>
  <si>
    <t>DP Sassari</t>
  </si>
  <si>
    <t>DP Catania</t>
  </si>
  <si>
    <t>DP Siracusa</t>
  </si>
  <si>
    <t>DP Massa</t>
  </si>
  <si>
    <t>DP Pisa</t>
  </si>
  <si>
    <t>DP Prato</t>
  </si>
  <si>
    <t>DP Vicenza</t>
  </si>
  <si>
    <t>DP Pescara</t>
  </si>
  <si>
    <t>DP Salerno</t>
  </si>
  <si>
    <t>DP Ferrara</t>
  </si>
  <si>
    <t>DP Ravenna</t>
  </si>
  <si>
    <t>DP Frosinone</t>
  </si>
  <si>
    <t>DP Latina</t>
  </si>
  <si>
    <t>DR Lombardia</t>
  </si>
  <si>
    <t>DP Pesaro</t>
  </si>
  <si>
    <t>DP Oristano</t>
  </si>
  <si>
    <t>DP Ragusa</t>
  </si>
  <si>
    <t>DR Toscana</t>
  </si>
  <si>
    <t>DP Firenze</t>
  </si>
  <si>
    <t>DP Verona</t>
  </si>
  <si>
    <t>DP Macerata</t>
  </si>
  <si>
    <t>DP Messina</t>
  </si>
  <si>
    <t>DP Trapani</t>
  </si>
  <si>
    <t>DP Siena</t>
  </si>
  <si>
    <t>DR Valle D'Aosta</t>
  </si>
  <si>
    <t>DP I Torino</t>
  </si>
  <si>
    <t>DP II Torino</t>
  </si>
  <si>
    <t>DR Piemonte</t>
  </si>
  <si>
    <t>Materiale residuo</t>
  </si>
  <si>
    <t>Indirizzo sede DR/DP</t>
  </si>
  <si>
    <t xml:space="preserve">Tipologia sedi </t>
  </si>
  <si>
    <t>Via Palestro 15_Ancona</t>
  </si>
  <si>
    <t>C. ALLA VITTORIA 131 _ASTI</t>
  </si>
  <si>
    <t>Regione</t>
  </si>
  <si>
    <t>Lazio</t>
  </si>
  <si>
    <t>Marche</t>
  </si>
  <si>
    <t>Piemonte</t>
  </si>
  <si>
    <t>P1+L1 (Asti)+L1 (Canelli)</t>
  </si>
  <si>
    <t>P. FILIPPO TURATI 4_ALESSANDRIA</t>
  </si>
  <si>
    <t>P1+L1(Tortona)+D1A(Novi Ligure)+D1A(Casale Monferrato)+D1A (Ovada)+D1A(Acqui Terme)</t>
  </si>
  <si>
    <t>C. EUROPA 7/A_BIELLA</t>
  </si>
  <si>
    <t>P1+D1A(Domodossola)</t>
  </si>
  <si>
    <t>V. QUARANTADUE MARTIRI n.153_VERBANIA</t>
  </si>
  <si>
    <t>C. ALCIDE DE GASPERI 14_VERCELLI</t>
  </si>
  <si>
    <t>P1+D1A(Borgosesia)</t>
  </si>
  <si>
    <t>P1+D1A(Borgomanero)+D1A(Arona)</t>
  </si>
  <si>
    <t>C. RISORGIMENTO 26_NOVARA</t>
  </si>
  <si>
    <t>P1+L1(CAM)</t>
  </si>
  <si>
    <t>C. VINZAGLIO 8_TORINO</t>
  </si>
  <si>
    <t>C. BOLZANO 30_TORINO</t>
  </si>
  <si>
    <t>P1+L2(Torino)+D1B(Pinerolo)+L1(Chieri)+L1(Moncalieri)+L1(Torino)</t>
  </si>
  <si>
    <t>VIA PAOLO VERONESE 199/A_TORINO</t>
  </si>
  <si>
    <t>P1+L2(Torino)+L2(Rivoli)+D1B(Ivrea)+L1(Chivasso)+L1(Ciriè)+D1A(Cuorgnè)+D1A(Susa)</t>
  </si>
  <si>
    <t>V. GOBETTI 27_CUNEO</t>
  </si>
  <si>
    <t>Sardegna</t>
  </si>
  <si>
    <t>V. BACAREDDA 27_CAGLIARI)</t>
  </si>
  <si>
    <t>V. L. OGGIANO 39_NUORO</t>
  </si>
  <si>
    <t>P1+D1A(Lanusei)+D1A(Isili)+D1A(Macomer)</t>
  </si>
  <si>
    <t>V. PIANDANNA SNC_SASSARI</t>
  </si>
  <si>
    <t>P1+D1B(Olbia)+L1(Ozieri)+L1(Tempio Pausania)+L1(Alghero)</t>
  </si>
  <si>
    <t>V. DORANDO PETRI 1_SASSARI</t>
  </si>
  <si>
    <t>Valle D'Aosta</t>
  </si>
  <si>
    <t>P. INNOCENZO MANZETTI 2_AOSTA</t>
  </si>
  <si>
    <t>P1+L1(Aosta)+D1A(Chatillon)</t>
  </si>
  <si>
    <t>Toscana</t>
  </si>
  <si>
    <t>V. DELLA FORTEZZA 8_FIRENZE</t>
  </si>
  <si>
    <t>V. RIMINI 17_PRATO</t>
  </si>
  <si>
    <t>Emilia Romagna</t>
  </si>
  <si>
    <t>V. MACANNO 37 - LOC. COLONNELLA_RIMINI</t>
  </si>
  <si>
    <t>Friuli V. Giulia</t>
  </si>
  <si>
    <t>VIA LIONELLO STOCK 4_TRIESTE</t>
  </si>
  <si>
    <t>VL. DELLA GIOVENTU' SNC_RIETI</t>
  </si>
  <si>
    <t>V. U. FERRONI 5_VITERBO</t>
  </si>
  <si>
    <t>Lombardia</t>
  </si>
  <si>
    <t>V. MANIN 25_MILANO</t>
  </si>
  <si>
    <t>P1+D2(Formia)</t>
  </si>
  <si>
    <t>VL LE CORBUSIER - VESPUCCI_LATINA</t>
  </si>
  <si>
    <t>P1+D1B(Cassino)+D1A(Sora)</t>
  </si>
  <si>
    <t>P.ZZA SANDRO PERTINI 1_FROSINONE</t>
  </si>
  <si>
    <t>VL. EUROPA 67/69_SIENA</t>
  </si>
  <si>
    <t>Sicilia</t>
  </si>
  <si>
    <t>P1+L1(Poggibonsi)+D1A(Montepulciano)+L1(sportello Palazzo Piccolomini)</t>
  </si>
  <si>
    <t>V. DI SANTA CATERINA D'ALESSANDRIA 23_FIRENZE</t>
  </si>
  <si>
    <t>P1+L2(Firenze)+D1B(Empoli)+L1(Borgo San Lorenzo)</t>
  </si>
  <si>
    <t>GALL. GIOVAN BATTISTA GERACE 7/15_PISA</t>
  </si>
  <si>
    <t>P1+D1B(Pontedera)+D1A(Volterra)+D1A(San Miniato)</t>
  </si>
  <si>
    <t>V. AURELIA OVEST 193_MASSA</t>
  </si>
  <si>
    <t>P1+L1(Carrara)+D1A(Pontremoli)+D1A(Aulla)</t>
  </si>
  <si>
    <t>V. LAMPREDI 71_LIVORNO</t>
  </si>
  <si>
    <t>P1+L1(Livorno)+L1(Cecina)+D1A(Portoferraio)+D1A(Piombino)</t>
  </si>
  <si>
    <t>P1+D1B(Viareggio)+D1A(Pietrasanta)+L1(Castelnuovo Garfagnana)+L1(Borgo a Mozzano)</t>
  </si>
  <si>
    <t>V. DI SOTTOMONTE 3_GUAMO LUCCA</t>
  </si>
  <si>
    <t>V. KONRAD ROENTGEN 3_PALERMO</t>
  </si>
  <si>
    <t>V. LUIGI GALVANI 13_PISTOIA</t>
  </si>
  <si>
    <t>P1+L1(Orbetello)+L1(Pitigliano)+D1A(Massa Marittina)+D1A(Follonica)</t>
  </si>
  <si>
    <t>P1+L1(Pistoia)+D1B(Pescia)</t>
  </si>
  <si>
    <t>P. FERRETTI 1_GROSSETO</t>
  </si>
  <si>
    <t>P1+L1(Cortona)+L1(Poppi)+L1(Sansepolcro)+D1A(Montevarchi)</t>
  </si>
  <si>
    <t>P1+D1B(Imola)+L1(Bologna)</t>
  </si>
  <si>
    <t>Via Marco Polo 60_Bologna</t>
  </si>
  <si>
    <t>C. GIUSEPPE MAZZINI 17_FORLI</t>
  </si>
  <si>
    <t>P1+D1B(Cesena)</t>
  </si>
  <si>
    <t xml:space="preserve">STR. QUARTA 6/A_PARMA </t>
  </si>
  <si>
    <t>P1+D1A(Fidenza)+D1A(Borgo Val di Taro)</t>
  </si>
  <si>
    <t xml:space="preserve">V. G. MODONESI 16 </t>
  </si>
  <si>
    <t>P1+L1(Bobbio)+L1(Fiorenzuola)</t>
  </si>
  <si>
    <t>P1+L1(Guastalla)</t>
  </si>
  <si>
    <t>V. P. BORSELLINO 32_REGGIO EMILIA</t>
  </si>
  <si>
    <t>P1+L1(Carpi)+D1A(Mirandola)+D1A(Pavullo nel Frignano)+D1A(Sassuolo)</t>
  </si>
  <si>
    <t>V. DELLE COSTELLAZIONI 190_MODENA</t>
  </si>
  <si>
    <t>V. MONSIGNOR LUIGI MAVERNA 8_FERRARA</t>
  </si>
  <si>
    <t>P1+L1(Portomaggiore)+D1A(Cento)+D1A(Comacchio)</t>
  </si>
  <si>
    <t>P1+D1B(Faenza)+D1A(Lugo)</t>
  </si>
  <si>
    <t>V. TRIESTE 74_RAVENNA</t>
  </si>
  <si>
    <t>P1+L2(Brescia)+D1A(Breno)+D1A(Edolo)+L1(Orzinovi)+L1(Chiari)+L1(Gardone Val Trompia)+L1(Montichiari)+L1(Verolanuova)+D1A(Salo')</t>
  </si>
  <si>
    <t>V. MARSALA 29_BRESCIA</t>
  </si>
  <si>
    <t>P1+D1A(Crema)+D1A(Casalmaggiore)+D1A(Soresina)</t>
  </si>
  <si>
    <t>P1+D1A(Merate)</t>
  </si>
  <si>
    <t>V. IGUALADA 39_LECCO</t>
  </si>
  <si>
    <t>V. AMILCARE PONCHIELLI 2_CREMONA</t>
  </si>
  <si>
    <t>PL. GIOVANNI FORNI 1_LODI</t>
  </si>
  <si>
    <t>P1+D1A(Codogno)</t>
  </si>
  <si>
    <t>P1+L1(Castiglione delle Stiviere)+L1(Suzzara)</t>
  </si>
  <si>
    <t>V. VERRI PIETRO 25_MANTOVA</t>
  </si>
  <si>
    <t>P1+L1(Morbegno)+L1(Tirano)+D1A(Chiavenna)</t>
  </si>
  <si>
    <t>SALITA SCHENARDI 1_SONDRIO</t>
  </si>
  <si>
    <t>P1+L2(Milano)+L2(Milano)+L1(Milano)+L1(Magenta)</t>
  </si>
  <si>
    <t>V. DEI MISSAGLIA 97_MILANO</t>
  </si>
  <si>
    <t>V. UGO BASSI 4/A_MILANO</t>
  </si>
  <si>
    <t>P1+L2(Milano)+L2(Milano)+L1(Gorgonzola)+D1A(Legnano)+L1(Cinisello Balsamo)+L1(Sesto San Giovanni)+L1(Rho)</t>
  </si>
  <si>
    <t>LG. BORTOLO BELOTTI 3_BERGAMO</t>
  </si>
  <si>
    <t>P1+L2(Bergamo)+D1B(Treviglio)+D1A(Clusone)+L1(Ponte San Pietro)+L1(Lovere)+D1A(Zogno)+D1A(Romano di Lombardia)</t>
  </si>
  <si>
    <t>V. ANTONIO GAMBACORTI  PASSERINI 5_MONZA</t>
  </si>
  <si>
    <t>P1+L2(Monza)+D1B(Desio)+L1(Vimercate)</t>
  </si>
  <si>
    <t>P1+D1B(Busto Arsizio)+D1A(Gavirate)+D1A(Luino)+L1(Saronno)+L1(Gallarate)</t>
  </si>
  <si>
    <t>P1+D1B(Voghera)+L1(Corteolona)+D1A(Mede)+D1A(Mortara)+D1A(Stradella)+D1A(Vigevano)</t>
  </si>
  <si>
    <t>C. MAZZINI 18_PAVIA</t>
  </si>
  <si>
    <t>LOC. SANTU NICOLAU SNC_CAGLIARI</t>
  </si>
  <si>
    <t>P1+L1(Sanluri)+D1A(Iglesias)</t>
  </si>
  <si>
    <t>V. LOMBARDI SNC_CATANZARO</t>
  </si>
  <si>
    <t>Calabria</t>
  </si>
  <si>
    <t>P1+D1B(Lametia Terme)+D1A(Soveria Mannelli)+D1A(Soverato)</t>
  </si>
  <si>
    <t>V. BOTTEGHELLE SNC_CROTONE</t>
  </si>
  <si>
    <t>C. UMBERTO I SNC_VIBO VALENTIA</t>
  </si>
  <si>
    <t>V. PLUTINO SNC_REGGIO CALABRIA</t>
  </si>
  <si>
    <t>P1+L1(Reggio Calabria)+D1B(Locri)+D1A(Palmi)+D1A(Roccella Ionica)+L1(Melito di Porto Salvo)+L1(Villa San Giovanni)+D1A(Polistena)</t>
  </si>
  <si>
    <t>V. POPILIA SNC_COSENZA</t>
  </si>
  <si>
    <t>P1+D1A(Castrovillari)+D1A(Paola)+D1A(Rossano)+D1A(Cassano allo Jonio)+L1(Acri)+D1A(Belvedere Marittimo)</t>
  </si>
  <si>
    <t>Abruzzo</t>
  </si>
  <si>
    <t>VIA ZARA 10-12_L'AQUILA</t>
  </si>
  <si>
    <t>P1+L1(L'Aquila)+D2(Avezzano)+D1B(Sulmona)+D1A(Castel di Sangro)</t>
  </si>
  <si>
    <t>VL. DELL'UNITA' D'ITALIA 90/92_CHIETI</t>
  </si>
  <si>
    <t>P1+D1B(Vasto)+D1A(Lanciano)+D1A(Ortona)</t>
  </si>
  <si>
    <t>P1+D1B(Giulianova)+D1A(Atri)</t>
  </si>
  <si>
    <t>LG. MAD. DELLE GRAZIE SNC_TERAMO</t>
  </si>
  <si>
    <t>Trento</t>
  </si>
  <si>
    <t>V. BRENNERO 133_TRENTO</t>
  </si>
  <si>
    <t>P1+D1B(Rovereto)+L1(Borgo Valsugana)+D1A(Cavalese)+D1A(Cles)+D1A(Riva del Garda)+D1A(Tione di Trento)+L1(Mezzolombardo)</t>
  </si>
  <si>
    <t>P. GIORGIO AMBROSOLI 24</t>
  </si>
  <si>
    <t>Alto Adige</t>
  </si>
  <si>
    <t>P1+L1(Bolzano)+D1A(Bressanone)+D1A(Merano)+D1A(Brunico)</t>
  </si>
  <si>
    <t>Basilicata</t>
  </si>
  <si>
    <t>V. DEI MILLE SNC_POTENZA</t>
  </si>
  <si>
    <t>P1+D1B(Melfi)+D1A(Lagonegro)</t>
  </si>
  <si>
    <t>P. MATTEOTTI 1_MATERA</t>
  </si>
  <si>
    <t>P1+L1(Pisticci)+L1(Policoro)</t>
  </si>
  <si>
    <t>Campania</t>
  </si>
  <si>
    <t>CENTRO DIREZIONALE LIGUORINI_AVELLINO</t>
  </si>
  <si>
    <t>P1+L1(Ariano Irpino)+D1A(Sant'Angelo dei Lombardi)</t>
  </si>
  <si>
    <t>P1+L1(San Bartolomeo in Galdo)+L1(Cerreto Sannita)</t>
  </si>
  <si>
    <t>V. A. MORO - LOC. PACE VECCHIA_BENEVENTO</t>
  </si>
  <si>
    <t>V. SANTA CHIARA 40_CASERTA</t>
  </si>
  <si>
    <t>P1+D2(Aversa)+L1(Piedimonte Matese)+L1(Sessa Aurunca)+L1(Teano)+L1(Santa Maria Capua Vetere)</t>
  </si>
  <si>
    <t>P1+L1(CAM)+D1B(Eboli)+D2(Pagani)+D1A(Agropoli)+L1(Amalfi)+D1A(Vallo della Lucania)+D1A(Sala Consilina)</t>
  </si>
  <si>
    <t>V. DEGLI UFFICI FINANZIARI 7_SALERNO</t>
  </si>
  <si>
    <t>V. RIO SPARTO 21_PESCARA</t>
  </si>
  <si>
    <t>V. ROMA 6_GORIZIA</t>
  </si>
  <si>
    <t>P1+L1(Monfalcone)</t>
  </si>
  <si>
    <t>V. DEI GIARDINI CATTANEO 3_PORDENONE</t>
  </si>
  <si>
    <t>P1+L1(Maniago)</t>
  </si>
  <si>
    <t>V. GORGHI 18_UDINE</t>
  </si>
  <si>
    <t>P1+L1(Gemona del Friuli)+D1A(Cervignano del Friuli)+D1A(Tolmezzo)+D1A(Latisana)</t>
  </si>
  <si>
    <t>VL. FELICE CAVALLOTTI 6/C_COMO</t>
  </si>
  <si>
    <t>P1+L1(Cantù)+L1(Erba)+D1A(Menaggio)</t>
  </si>
  <si>
    <t>DR Marche_DP Ancona</t>
  </si>
  <si>
    <t>V. CARLO FRATTINI 1_VARESE</t>
  </si>
  <si>
    <t>V. MARINI LUIGI 15_ASCOLI PICENO</t>
  </si>
  <si>
    <t>P1+D1B(San Benedetto del Tronto)</t>
  </si>
  <si>
    <t>V. SALVO D'ACQUISTO_FERMO</t>
  </si>
  <si>
    <t>V. GOFFREDO MAMELI 9 _PESARO</t>
  </si>
  <si>
    <t>P1+L1(Fano)+D1A(Urbino)</t>
  </si>
  <si>
    <t>P1+L1(Tolentino)+D1A(Recanati)+D1A(Civitanova Marche)+D1A(Recanati)</t>
  </si>
  <si>
    <t>V. ROMA 157_MACERATA</t>
  </si>
  <si>
    <t>P1+L1(Senigallia)+D1A(Jesi)+D1A(Fabriano)</t>
  </si>
  <si>
    <t>Molise</t>
  </si>
  <si>
    <t>VL. GABRIELE VENEZIALE 64_ISERNIA</t>
  </si>
  <si>
    <t>P1+L1(Campobasso)+L1(Larino)+D1A(Termoli)</t>
  </si>
  <si>
    <t>P.LE PALATUCCI 10_CAMPOBASSO</t>
  </si>
  <si>
    <t>Puglia</t>
  </si>
  <si>
    <t>P1+L2(Trani)</t>
  </si>
  <si>
    <t>VIA FILANNINO 6/8_BARLETTA</t>
  </si>
  <si>
    <t>P1+L2(Taranto)</t>
  </si>
  <si>
    <t>P1+D1B(Manfredonia)+D1A(Cerignola)+L1(Lucera)+D1A(San Severo)</t>
  </si>
  <si>
    <t>V. FRANCESCO MARCONE 9_FOGGIA</t>
  </si>
  <si>
    <t>P1+L2(Lecce)+D1B(Casarano)+D1B(Maglie)+D1A(Gallipoli)</t>
  </si>
  <si>
    <t>VL. OTRANTO SNC_LECCE</t>
  </si>
  <si>
    <t>V. PLATEJA 29_TARANTO</t>
  </si>
  <si>
    <t>V. TORPISANA 120_BRINDISI</t>
  </si>
  <si>
    <t>P1+L1(Ostuni)</t>
  </si>
  <si>
    <t>P1+D1B(Sciacca)+L1(Canicattì)+L1(Licata)</t>
  </si>
  <si>
    <t>VL. DELLA VITTORIA 19_AGRIGENTO</t>
  </si>
  <si>
    <t>P1+L1(Mussumeli)+D1A(Gela)</t>
  </si>
  <si>
    <t>V. REGINA MARGHERITA 43_CALTANISSETTA</t>
  </si>
  <si>
    <t>CONTR. FERRANTE - PALAZZO DELLE ARCATE_ENNA</t>
  </si>
  <si>
    <t>P1+L1(Nicosia)</t>
  </si>
  <si>
    <t>V. CAMPO DI MARTE 28_AREZZO</t>
  </si>
  <si>
    <t>V. TOSCANA 20_PALERMO</t>
  </si>
  <si>
    <t>P1+D1A(Caltagirone)+L1(Adrano)+L1(Acireale)+L1(Catania)+L1(Giarre)</t>
  </si>
  <si>
    <t>V. MONSIGNOR DOMENICO ORLANDO 1_CATANIA</t>
  </si>
  <si>
    <t>P1+L1(Noto)</t>
  </si>
  <si>
    <t>V. TURCHIA 2_SIRACUSA</t>
  </si>
  <si>
    <t>P1+L1(Modica)+L1(Vittoria)</t>
  </si>
  <si>
    <t>P. ANCIONE 6_RAGUSA</t>
  </si>
  <si>
    <t>V. SANTA CECILIA - isolato 104 - 45c_MESSINA</t>
  </si>
  <si>
    <t>P1+L1(Barcellona Pozzo di Gotto)+L1(Milazzo)+D1A(Patti)+D1A(Sant'Agata di Militello)+D1A(Taormina)+D1A(Mistretta)+L1(Lipari)</t>
  </si>
  <si>
    <t>V. MANZO_TRAPANI</t>
  </si>
  <si>
    <t>P1+D1A(Castelvetrano)+D1A(Alcamo)+L1(Pantelleria)+L1(Marsala)</t>
  </si>
  <si>
    <t>Umbria</t>
  </si>
  <si>
    <t>V. CANALI 12_PERUGIA</t>
  </si>
  <si>
    <t>P1+D1B(Foligno)+L1(Città di Castello)+L1(Gualdo Tadino)+D1A(Spoleto)</t>
  </si>
  <si>
    <t>P1+D1A(Orvieto)+L1(Amelia)</t>
  </si>
  <si>
    <t>VL. DONATO BRAMANTE 43_TERNI</t>
  </si>
  <si>
    <t>Veneto</t>
  </si>
  <si>
    <t>PTTA. SANTO STEFANO 8/9_BELLUNO</t>
  </si>
  <si>
    <t>P1+D1A(Feltre)+D1A(Cortina D'Ampezzo)+D1A(Pieve di Cadore)</t>
  </si>
  <si>
    <t>V. DOMENICO TURAZZA 37_PADOVA</t>
  </si>
  <si>
    <t>P1+L2(Padova)+D1B(Este)+L1(Cittadella)</t>
  </si>
  <si>
    <t>V. CAVOUR 19_ROVIGO</t>
  </si>
  <si>
    <t>P1+L1(Badia Polesine)+D1A(Adria)</t>
  </si>
  <si>
    <t>P.ZZA DELLE ISTITUZIONI 4/10</t>
  </si>
  <si>
    <t>P1+D1B(Montebelluna)+D1B(Conegliano)+L1(Oderzo)</t>
  </si>
  <si>
    <t>VIA FERMI 63_VERONA</t>
  </si>
  <si>
    <t>P1+L2(Verona)+L1(Soave)+L1(Caprino Veronese)+D1A(Legnago)</t>
  </si>
  <si>
    <t>P1+L2(Vicenza)+D1B(Bassano del Grappa)+D1A(Thiene)+D1A(Valdagno)</t>
  </si>
  <si>
    <t>C. ANDREA PALLADIO 149_VICENZA</t>
  </si>
  <si>
    <t>V. DE MARCHI 16_VENEZIA</t>
  </si>
  <si>
    <t>N.sedi</t>
  </si>
  <si>
    <t>P1+L1(Serra San Bruno)+L1(Tropea)</t>
  </si>
  <si>
    <t>P1+D1B(Mondovì)+D1A(Alba)+D1A(Saluzzo)+D1A(Savigliano)+D1A(Brà)</t>
  </si>
  <si>
    <t>P1+L2(Palermo)+L1(Palermo)+L1(Bagheria)+L1(Termini Imirese)+D1A(Cefalù)+D1A(Petralia Sottana)+L1(Partinico)+L1(Lercara Friddi)+L1(Corleone)</t>
  </si>
  <si>
    <t>Sogei</t>
  </si>
  <si>
    <t>Infrastruttura centrale 5.2</t>
  </si>
  <si>
    <t>Infrastruttura centrale_test</t>
  </si>
  <si>
    <t>Infrastruttura centrale 6.2</t>
  </si>
  <si>
    <t>S87XX</t>
  </si>
  <si>
    <t>Direzioni Centrali</t>
  </si>
  <si>
    <t>Moduli BM12</t>
  </si>
  <si>
    <t>DL360G8</t>
  </si>
  <si>
    <t>P1+P1+L1(Licini)</t>
  </si>
  <si>
    <t>DC/DR/DP</t>
  </si>
  <si>
    <t>Via Carucci 99 - Roma</t>
  </si>
  <si>
    <t>Via Giorgione 159/Via Cristoforo Colombo/Via Licini - Roma</t>
  </si>
  <si>
    <t>Release</t>
  </si>
  <si>
    <t>P1+L1(Pescara)+L1(Popoli)+L2(COP)</t>
  </si>
  <si>
    <t>P1+L1(COP_CAM Venezia)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</si>
</sst>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4" fontId="2" fillId="2" borderId="1" xfId="0" applyNumberFormat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164" fontId="0" fillId="0" borderId="1" xfId="1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14" fontId="2" fillId="2" borderId="1" xfId="0" applyNumberFormat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164" fontId="5" fillId="0" borderId="1" xfId="1" applyNumberFormat="1" applyFont="1" applyBorder="1" applyAlignment="1">
      <alignment horizontal="center"/>
    </xf>
    <xf numFmtId="0" fontId="0" fillId="0" borderId="1" xfId="0" applyFill="1" applyBorder="1"/>
    <xf numFmtId="14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6"/>
  <sheetViews>
    <sheetView tabSelected="1" topLeftCell="E73" zoomScaleNormal="100" workbookViewId="0">
      <selection activeCell="H95" sqref="H95"/>
    </sheetView>
  </sheetViews>
  <sheetFormatPr defaultRowHeight="15" x14ac:dyDescent="0.25"/>
  <cols>
    <col min="1" max="1" width="31.28515625" style="4" customWidth="1"/>
    <col min="2" max="2" width="31.28515625" customWidth="1"/>
    <col min="3" max="3" width="57.7109375" customWidth="1"/>
    <col min="4" max="4" width="20.85546875" style="4" customWidth="1"/>
    <col min="5" max="5" width="11.7109375" style="4" customWidth="1"/>
    <col min="6" max="6" width="132.7109375" bestFit="1" customWidth="1"/>
    <col min="12" max="12" width="9.140625" style="4"/>
    <col min="14" max="14" width="10.140625" customWidth="1"/>
    <col min="15" max="15" width="9.140625" style="4"/>
    <col min="22" max="22" width="9.140625" style="4"/>
  </cols>
  <sheetData>
    <row r="1" spans="1:27" ht="30" x14ac:dyDescent="0.25">
      <c r="A1" s="6" t="s">
        <v>128</v>
      </c>
      <c r="B1" s="1" t="s">
        <v>354</v>
      </c>
      <c r="C1" s="1" t="s">
        <v>124</v>
      </c>
      <c r="D1" s="6" t="s">
        <v>357</v>
      </c>
      <c r="E1" s="6" t="s">
        <v>341</v>
      </c>
      <c r="F1" s="1" t="s">
        <v>125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7" t="s">
        <v>351</v>
      </c>
      <c r="M1" s="2" t="s">
        <v>5</v>
      </c>
      <c r="N1" s="2" t="s">
        <v>13</v>
      </c>
      <c r="O1" s="7" t="s">
        <v>55</v>
      </c>
      <c r="P1" s="2" t="s">
        <v>14</v>
      </c>
      <c r="Q1" s="2" t="s">
        <v>15</v>
      </c>
      <c r="R1" s="2" t="s">
        <v>6</v>
      </c>
      <c r="S1" s="2" t="s">
        <v>7</v>
      </c>
      <c r="T1" s="2" t="s">
        <v>8</v>
      </c>
      <c r="U1" s="2" t="s">
        <v>9</v>
      </c>
      <c r="V1" s="7" t="s">
        <v>352</v>
      </c>
      <c r="W1" s="2" t="s">
        <v>10</v>
      </c>
      <c r="X1" s="2" t="s">
        <v>11</v>
      </c>
      <c r="Y1" s="2" t="s">
        <v>12</v>
      </c>
      <c r="Z1" s="2" t="s">
        <v>349</v>
      </c>
    </row>
    <row r="2" spans="1:27" ht="15.75" x14ac:dyDescent="0.25">
      <c r="A2" s="15" t="s">
        <v>129</v>
      </c>
      <c r="B2" s="15" t="s">
        <v>345</v>
      </c>
      <c r="C2" s="13" t="s">
        <v>355</v>
      </c>
      <c r="D2" s="13">
        <v>5</v>
      </c>
      <c r="E2" s="13">
        <v>1</v>
      </c>
      <c r="F2" s="18" t="s">
        <v>346</v>
      </c>
      <c r="G2" s="17"/>
      <c r="H2" s="8"/>
      <c r="I2" s="8"/>
      <c r="J2" s="8"/>
      <c r="K2" s="8"/>
      <c r="L2" s="8"/>
      <c r="M2" s="8"/>
      <c r="N2" s="8">
        <v>1</v>
      </c>
      <c r="O2" s="8"/>
      <c r="P2" s="8"/>
      <c r="Q2" s="5"/>
      <c r="R2" s="8"/>
      <c r="S2" s="8"/>
      <c r="T2" s="8"/>
      <c r="U2" s="8">
        <v>2</v>
      </c>
      <c r="V2" s="8"/>
      <c r="W2" s="8"/>
      <c r="X2" s="8">
        <v>2</v>
      </c>
      <c r="Y2" s="8"/>
      <c r="Z2" s="8">
        <v>2</v>
      </c>
      <c r="AA2" s="19"/>
    </row>
    <row r="3" spans="1:27" s="4" customFormat="1" x14ac:dyDescent="0.25">
      <c r="A3" s="15" t="s">
        <v>129</v>
      </c>
      <c r="B3" s="15" t="s">
        <v>345</v>
      </c>
      <c r="C3" s="13" t="s">
        <v>355</v>
      </c>
      <c r="D3" s="13">
        <v>5</v>
      </c>
      <c r="E3" s="13">
        <v>1</v>
      </c>
      <c r="F3" s="18" t="s">
        <v>347</v>
      </c>
      <c r="G3" s="17"/>
      <c r="H3" s="8"/>
      <c r="I3" s="8"/>
      <c r="J3" s="8">
        <v>4</v>
      </c>
      <c r="K3" s="8">
        <v>4</v>
      </c>
      <c r="L3" s="8"/>
      <c r="M3" s="8">
        <v>2</v>
      </c>
      <c r="N3" s="8"/>
      <c r="O3" s="8"/>
      <c r="P3" s="8">
        <v>1</v>
      </c>
      <c r="Q3" s="5">
        <v>1</v>
      </c>
      <c r="R3" s="8">
        <v>1</v>
      </c>
      <c r="S3" s="8"/>
      <c r="T3" s="8"/>
      <c r="U3" s="8"/>
      <c r="V3" s="8"/>
      <c r="W3" s="8">
        <v>2</v>
      </c>
      <c r="X3" s="8"/>
      <c r="Y3" s="8"/>
      <c r="Z3" s="8"/>
    </row>
    <row r="4" spans="1:27" ht="15" customHeight="1" x14ac:dyDescent="0.25">
      <c r="A4" s="15" t="s">
        <v>129</v>
      </c>
      <c r="B4" s="15" t="s">
        <v>345</v>
      </c>
      <c r="C4" s="13" t="s">
        <v>355</v>
      </c>
      <c r="D4" s="13">
        <v>6</v>
      </c>
      <c r="E4" s="13">
        <v>1</v>
      </c>
      <c r="F4" s="18" t="s">
        <v>348</v>
      </c>
      <c r="G4" s="1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1</v>
      </c>
      <c r="U4" s="8"/>
      <c r="V4" s="8"/>
      <c r="W4" s="8"/>
      <c r="X4" s="8"/>
      <c r="Y4" s="8">
        <v>5</v>
      </c>
      <c r="Z4" s="8"/>
      <c r="AA4" s="4"/>
    </row>
    <row r="5" spans="1:27" s="4" customFormat="1" ht="15" customHeight="1" x14ac:dyDescent="0.25">
      <c r="A5" s="15" t="s">
        <v>129</v>
      </c>
      <c r="B5" s="15" t="s">
        <v>350</v>
      </c>
      <c r="C5" s="13" t="s">
        <v>356</v>
      </c>
      <c r="D5" s="13">
        <v>6</v>
      </c>
      <c r="E5" s="13">
        <v>3</v>
      </c>
      <c r="F5" s="18" t="s">
        <v>353</v>
      </c>
      <c r="G5" s="17"/>
      <c r="H5" s="8">
        <v>2000</v>
      </c>
      <c r="I5" s="8"/>
      <c r="J5" s="8"/>
      <c r="K5" s="8"/>
      <c r="L5" s="8">
        <v>250</v>
      </c>
      <c r="M5" s="8">
        <v>10</v>
      </c>
      <c r="N5" s="3">
        <v>1</v>
      </c>
      <c r="O5" s="3">
        <v>4</v>
      </c>
      <c r="P5" s="3">
        <v>6</v>
      </c>
      <c r="Q5" s="3"/>
      <c r="R5" s="3"/>
      <c r="S5" s="3"/>
      <c r="T5" s="3">
        <v>2</v>
      </c>
      <c r="U5" s="3"/>
      <c r="V5" s="3">
        <v>2</v>
      </c>
      <c r="W5" s="3"/>
      <c r="X5" s="3"/>
      <c r="Y5" s="3"/>
      <c r="Z5" s="3"/>
    </row>
    <row r="6" spans="1:27" ht="15" customHeight="1" x14ac:dyDescent="0.25">
      <c r="A6" s="15" t="s">
        <v>243</v>
      </c>
      <c r="B6" s="15" t="s">
        <v>23</v>
      </c>
      <c r="C6" s="13" t="s">
        <v>244</v>
      </c>
      <c r="D6" s="13">
        <v>5</v>
      </c>
      <c r="E6" s="13">
        <v>5</v>
      </c>
      <c r="F6" s="14" t="s">
        <v>245</v>
      </c>
      <c r="G6" s="8"/>
      <c r="H6" s="8">
        <v>20</v>
      </c>
      <c r="I6" s="8"/>
      <c r="J6" s="8">
        <f>180+160</f>
        <v>340</v>
      </c>
      <c r="K6" s="8">
        <v>60</v>
      </c>
      <c r="L6" s="8"/>
      <c r="M6" s="8">
        <v>8</v>
      </c>
      <c r="N6" s="8">
        <v>1</v>
      </c>
      <c r="O6" s="8"/>
      <c r="P6" s="8">
        <v>1</v>
      </c>
      <c r="Q6" s="8">
        <v>2</v>
      </c>
      <c r="R6" s="8"/>
      <c r="S6" s="8">
        <v>2</v>
      </c>
      <c r="T6" s="8">
        <v>1</v>
      </c>
      <c r="U6" s="8"/>
      <c r="V6" s="8"/>
      <c r="W6" s="8">
        <v>2</v>
      </c>
      <c r="X6" s="8"/>
      <c r="Y6" s="8"/>
      <c r="Z6" s="8"/>
    </row>
    <row r="7" spans="1:27" ht="51" customHeight="1" x14ac:dyDescent="0.25">
      <c r="A7" s="16" t="s">
        <v>243</v>
      </c>
      <c r="B7" s="16" t="s">
        <v>83</v>
      </c>
      <c r="C7" s="13" t="s">
        <v>246</v>
      </c>
      <c r="D7" s="13">
        <v>6</v>
      </c>
      <c r="E7" s="13">
        <v>4</v>
      </c>
      <c r="F7" s="14" t="s">
        <v>247</v>
      </c>
      <c r="G7" s="3"/>
      <c r="H7" s="5">
        <v>211</v>
      </c>
      <c r="I7" s="5"/>
      <c r="J7" s="5"/>
      <c r="K7" s="5"/>
      <c r="L7" s="5"/>
      <c r="M7" s="3">
        <v>5</v>
      </c>
      <c r="N7" s="3">
        <v>2</v>
      </c>
      <c r="O7" s="5"/>
      <c r="P7" s="3">
        <v>1</v>
      </c>
      <c r="Q7" s="5">
        <v>1</v>
      </c>
      <c r="R7" s="5"/>
      <c r="S7" s="5">
        <v>1</v>
      </c>
      <c r="T7" s="3">
        <v>1</v>
      </c>
      <c r="U7" s="5"/>
      <c r="V7" s="5"/>
      <c r="W7" s="3">
        <v>1</v>
      </c>
      <c r="X7" s="5"/>
      <c r="Y7" s="5"/>
      <c r="Z7" s="5"/>
    </row>
    <row r="8" spans="1:27" ht="15" customHeight="1" x14ac:dyDescent="0.25">
      <c r="A8" s="16" t="s">
        <v>243</v>
      </c>
      <c r="B8" s="16" t="s">
        <v>84</v>
      </c>
      <c r="C8" s="13" t="s">
        <v>249</v>
      </c>
      <c r="D8" s="13">
        <v>6</v>
      </c>
      <c r="E8" s="13">
        <v>3</v>
      </c>
      <c r="F8" s="14" t="s">
        <v>248</v>
      </c>
      <c r="G8" s="3"/>
      <c r="H8" s="5">
        <f>2+219</f>
        <v>221</v>
      </c>
      <c r="I8" s="5"/>
      <c r="J8" s="5"/>
      <c r="K8" s="5"/>
      <c r="L8" s="5"/>
      <c r="M8" s="3">
        <v>4</v>
      </c>
      <c r="N8" s="3">
        <v>2</v>
      </c>
      <c r="O8" s="5"/>
      <c r="P8" s="3">
        <v>1</v>
      </c>
      <c r="Q8" s="5">
        <v>1</v>
      </c>
      <c r="R8" s="5"/>
      <c r="S8" s="5">
        <v>1</v>
      </c>
      <c r="T8" s="3">
        <v>1</v>
      </c>
      <c r="U8" s="5"/>
      <c r="V8" s="5"/>
      <c r="W8" s="3">
        <v>1</v>
      </c>
      <c r="X8" s="5"/>
      <c r="Y8" s="5"/>
      <c r="Z8" s="5"/>
    </row>
    <row r="9" spans="1:27" ht="44.25" customHeight="1" x14ac:dyDescent="0.25">
      <c r="A9" s="16" t="s">
        <v>243</v>
      </c>
      <c r="B9" s="16" t="s">
        <v>102</v>
      </c>
      <c r="C9" s="13" t="s">
        <v>270</v>
      </c>
      <c r="D9" s="13">
        <v>6</v>
      </c>
      <c r="E9" s="13">
        <v>4</v>
      </c>
      <c r="F9" s="14" t="s">
        <v>358</v>
      </c>
      <c r="G9" s="5"/>
      <c r="H9" s="11">
        <f>241+189</f>
        <v>430</v>
      </c>
      <c r="I9" s="5"/>
      <c r="J9" s="5"/>
      <c r="K9" s="5"/>
      <c r="L9" s="5"/>
      <c r="M9" s="3">
        <f>5+8</f>
        <v>13</v>
      </c>
      <c r="N9" s="3">
        <v>1</v>
      </c>
      <c r="O9" s="5"/>
      <c r="P9" s="3">
        <v>3</v>
      </c>
      <c r="Q9" s="5"/>
      <c r="R9" s="5"/>
      <c r="S9" s="5"/>
      <c r="T9" s="3">
        <v>1</v>
      </c>
      <c r="U9" s="5"/>
      <c r="V9" s="5"/>
      <c r="W9" s="3">
        <v>1</v>
      </c>
      <c r="X9" s="5"/>
      <c r="Y9" s="5"/>
      <c r="Z9" s="5"/>
    </row>
    <row r="10" spans="1:27" ht="15" customHeight="1" x14ac:dyDescent="0.25">
      <c r="A10" s="16" t="s">
        <v>254</v>
      </c>
      <c r="B10" s="16" t="s">
        <v>62</v>
      </c>
      <c r="C10" s="13" t="s">
        <v>253</v>
      </c>
      <c r="D10" s="13">
        <v>5</v>
      </c>
      <c r="E10" s="13">
        <v>5</v>
      </c>
      <c r="F10" s="14" t="s">
        <v>255</v>
      </c>
      <c r="G10" s="3">
        <v>135</v>
      </c>
      <c r="H10" s="5">
        <v>140</v>
      </c>
      <c r="I10" s="5"/>
      <c r="J10" s="5"/>
      <c r="K10" s="5"/>
      <c r="L10" s="5"/>
      <c r="M10" s="3">
        <v>11</v>
      </c>
      <c r="N10" s="3">
        <v>1</v>
      </c>
      <c r="O10" s="5"/>
      <c r="P10" s="3">
        <v>1</v>
      </c>
      <c r="Q10" s="5"/>
      <c r="R10" s="5"/>
      <c r="S10" s="5"/>
      <c r="T10" s="3">
        <v>1</v>
      </c>
      <c r="U10" s="5"/>
      <c r="V10" s="5"/>
      <c r="W10" s="3">
        <v>1</v>
      </c>
      <c r="X10" s="5"/>
      <c r="Y10" s="5"/>
      <c r="Z10" s="5"/>
    </row>
    <row r="11" spans="1:27" ht="15" customHeight="1" x14ac:dyDescent="0.25">
      <c r="A11" s="16" t="s">
        <v>256</v>
      </c>
      <c r="B11" s="16" t="s">
        <v>61</v>
      </c>
      <c r="C11" s="13" t="s">
        <v>259</v>
      </c>
      <c r="D11" s="13">
        <v>5</v>
      </c>
      <c r="E11" s="13">
        <v>3</v>
      </c>
      <c r="F11" s="14" t="s">
        <v>260</v>
      </c>
      <c r="G11" s="3">
        <f>130-82</f>
        <v>48</v>
      </c>
      <c r="H11" s="5">
        <v>82</v>
      </c>
      <c r="I11" s="5">
        <v>15</v>
      </c>
      <c r="J11" s="5"/>
      <c r="K11" s="5"/>
      <c r="L11" s="5"/>
      <c r="M11" s="3">
        <v>5</v>
      </c>
      <c r="N11" s="3">
        <v>1</v>
      </c>
      <c r="O11" s="5"/>
      <c r="P11" s="3">
        <v>1</v>
      </c>
      <c r="Q11" s="5"/>
      <c r="R11" s="5"/>
      <c r="S11" s="5"/>
      <c r="T11" s="3">
        <v>1</v>
      </c>
      <c r="U11" s="5"/>
      <c r="V11" s="5"/>
      <c r="W11" s="3">
        <v>1</v>
      </c>
      <c r="X11" s="5"/>
      <c r="Y11" s="5"/>
      <c r="Z11" s="5"/>
    </row>
    <row r="12" spans="1:27" ht="15" customHeight="1" x14ac:dyDescent="0.25">
      <c r="A12" s="16" t="s">
        <v>256</v>
      </c>
      <c r="B12" s="16" t="s">
        <v>86</v>
      </c>
      <c r="C12" s="13" t="s">
        <v>257</v>
      </c>
      <c r="D12" s="13">
        <v>6</v>
      </c>
      <c r="E12" s="13">
        <v>3</v>
      </c>
      <c r="F12" s="14" t="s">
        <v>258</v>
      </c>
      <c r="G12" s="3"/>
      <c r="H12" s="5">
        <v>315</v>
      </c>
      <c r="I12" s="5"/>
      <c r="J12" s="5"/>
      <c r="K12" s="5"/>
      <c r="L12" s="5"/>
      <c r="M12" s="3">
        <v>9</v>
      </c>
      <c r="N12" s="3">
        <v>2</v>
      </c>
      <c r="O12" s="5"/>
      <c r="P12" s="3">
        <v>1</v>
      </c>
      <c r="Q12" s="5">
        <v>1</v>
      </c>
      <c r="R12" s="5"/>
      <c r="S12" s="5">
        <v>1</v>
      </c>
      <c r="T12" s="3">
        <v>1</v>
      </c>
      <c r="U12" s="5"/>
      <c r="V12" s="5"/>
      <c r="W12" s="3">
        <v>1</v>
      </c>
      <c r="X12" s="5"/>
      <c r="Y12" s="5"/>
      <c r="Z12" s="5"/>
    </row>
    <row r="13" spans="1:27" ht="15" customHeight="1" x14ac:dyDescent="0.25">
      <c r="A13" s="15" t="s">
        <v>235</v>
      </c>
      <c r="B13" s="15" t="s">
        <v>49</v>
      </c>
      <c r="C13" s="13" t="s">
        <v>234</v>
      </c>
      <c r="D13" s="13">
        <v>5</v>
      </c>
      <c r="E13" s="13">
        <v>4</v>
      </c>
      <c r="F13" s="14" t="s">
        <v>236</v>
      </c>
      <c r="G13" s="8">
        <v>244</v>
      </c>
      <c r="H13" s="8">
        <v>10</v>
      </c>
      <c r="I13" s="8">
        <v>14</v>
      </c>
      <c r="J13" s="8"/>
      <c r="K13" s="8"/>
      <c r="L13" s="8"/>
      <c r="M13" s="8">
        <v>15</v>
      </c>
      <c r="N13" s="8">
        <v>1</v>
      </c>
      <c r="O13" s="8"/>
      <c r="P13" s="8">
        <v>1</v>
      </c>
      <c r="Q13" s="8">
        <v>1</v>
      </c>
      <c r="R13" s="8"/>
      <c r="S13" s="8">
        <v>1</v>
      </c>
      <c r="T13" s="8">
        <v>1</v>
      </c>
      <c r="U13" s="8"/>
      <c r="V13" s="8"/>
      <c r="W13" s="8">
        <v>1</v>
      </c>
      <c r="X13" s="8"/>
      <c r="Y13" s="8"/>
      <c r="Z13" s="8"/>
    </row>
    <row r="14" spans="1:27" ht="15" customHeight="1" x14ac:dyDescent="0.25">
      <c r="A14" s="15" t="s">
        <v>235</v>
      </c>
      <c r="B14" s="15" t="s">
        <v>24</v>
      </c>
      <c r="C14" s="13" t="s">
        <v>237</v>
      </c>
      <c r="D14" s="13">
        <v>5</v>
      </c>
      <c r="E14" s="13">
        <v>1</v>
      </c>
      <c r="F14" s="14" t="s">
        <v>16</v>
      </c>
      <c r="G14" s="3">
        <v>72</v>
      </c>
      <c r="H14" s="3"/>
      <c r="I14" s="3">
        <v>4</v>
      </c>
      <c r="J14" s="8"/>
      <c r="K14" s="8"/>
      <c r="L14" s="8"/>
      <c r="M14" s="3">
        <v>3</v>
      </c>
      <c r="N14" s="8">
        <v>1</v>
      </c>
      <c r="O14" s="8"/>
      <c r="P14" s="8">
        <v>1</v>
      </c>
      <c r="Q14" s="5"/>
      <c r="R14" s="8"/>
      <c r="S14" s="8"/>
      <c r="T14" s="8">
        <v>1</v>
      </c>
      <c r="U14" s="8"/>
      <c r="V14" s="8"/>
      <c r="W14" s="8">
        <v>1</v>
      </c>
      <c r="X14" s="8"/>
      <c r="Y14" s="8"/>
      <c r="Z14" s="8"/>
    </row>
    <row r="15" spans="1:27" ht="15" customHeight="1" x14ac:dyDescent="0.25">
      <c r="A15" s="15" t="s">
        <v>235</v>
      </c>
      <c r="B15" s="15" t="s">
        <v>25</v>
      </c>
      <c r="C15" s="13" t="s">
        <v>238</v>
      </c>
      <c r="D15" s="13">
        <v>5</v>
      </c>
      <c r="E15" s="13">
        <v>3</v>
      </c>
      <c r="F15" s="14" t="s">
        <v>342</v>
      </c>
      <c r="G15" s="3">
        <v>69</v>
      </c>
      <c r="H15" s="3">
        <v>10</v>
      </c>
      <c r="I15" s="3">
        <v>4</v>
      </c>
      <c r="J15" s="8"/>
      <c r="K15" s="8"/>
      <c r="L15" s="8"/>
      <c r="M15" s="3">
        <v>5</v>
      </c>
      <c r="N15" s="8">
        <v>1</v>
      </c>
      <c r="O15" s="8"/>
      <c r="P15" s="8">
        <v>1</v>
      </c>
      <c r="Q15" s="5"/>
      <c r="R15" s="8"/>
      <c r="S15" s="8"/>
      <c r="T15" s="8">
        <v>1</v>
      </c>
      <c r="U15" s="8"/>
      <c r="V15" s="8"/>
      <c r="W15" s="8">
        <v>1</v>
      </c>
      <c r="X15" s="8"/>
      <c r="Y15" s="8"/>
      <c r="Z15" s="8"/>
    </row>
    <row r="16" spans="1:27" ht="15" customHeight="1" x14ac:dyDescent="0.25">
      <c r="A16" s="16" t="s">
        <v>235</v>
      </c>
      <c r="B16" s="16" t="s">
        <v>63</v>
      </c>
      <c r="C16" s="13" t="s">
        <v>239</v>
      </c>
      <c r="D16" s="13">
        <v>5</v>
      </c>
      <c r="E16" s="13">
        <v>8</v>
      </c>
      <c r="F16" s="14" t="s">
        <v>240</v>
      </c>
      <c r="G16" s="3">
        <v>348</v>
      </c>
      <c r="H16" s="5">
        <v>10</v>
      </c>
      <c r="I16" s="5"/>
      <c r="J16" s="5"/>
      <c r="K16" s="5"/>
      <c r="L16" s="5"/>
      <c r="M16" s="3">
        <v>15</v>
      </c>
      <c r="N16" s="3">
        <v>3</v>
      </c>
      <c r="O16" s="5"/>
      <c r="P16" s="3">
        <v>1</v>
      </c>
      <c r="Q16" s="5">
        <v>1</v>
      </c>
      <c r="R16" s="5"/>
      <c r="S16" s="5">
        <v>1</v>
      </c>
      <c r="T16" s="3">
        <v>1</v>
      </c>
      <c r="U16" s="5"/>
      <c r="V16" s="5"/>
      <c r="W16" s="3">
        <v>1</v>
      </c>
      <c r="X16" s="5"/>
      <c r="Y16" s="5"/>
      <c r="Z16" s="5"/>
    </row>
    <row r="17" spans="1:26" x14ac:dyDescent="0.25">
      <c r="A17" s="16" t="s">
        <v>235</v>
      </c>
      <c r="B17" s="16" t="s">
        <v>85</v>
      </c>
      <c r="C17" s="13" t="s">
        <v>241</v>
      </c>
      <c r="D17" s="13">
        <v>6</v>
      </c>
      <c r="E17" s="13">
        <v>6</v>
      </c>
      <c r="F17" s="14" t="s">
        <v>242</v>
      </c>
      <c r="G17" s="3"/>
      <c r="H17" s="5">
        <v>320</v>
      </c>
      <c r="I17" s="5"/>
      <c r="J17" s="5"/>
      <c r="K17" s="5"/>
      <c r="L17" s="5"/>
      <c r="M17" s="3">
        <v>15</v>
      </c>
      <c r="N17" s="3">
        <v>1</v>
      </c>
      <c r="O17" s="5"/>
      <c r="P17" s="3">
        <v>1</v>
      </c>
      <c r="Q17" s="5"/>
      <c r="R17" s="5"/>
      <c r="S17" s="5"/>
      <c r="T17" s="3">
        <v>1</v>
      </c>
      <c r="U17" s="5"/>
      <c r="V17" s="5"/>
      <c r="W17" s="3">
        <v>1</v>
      </c>
      <c r="X17" s="5"/>
      <c r="Y17" s="5"/>
      <c r="Z17" s="5"/>
    </row>
    <row r="18" spans="1:26" ht="15.75" customHeight="1" x14ac:dyDescent="0.25">
      <c r="A18" s="15" t="s">
        <v>261</v>
      </c>
      <c r="B18" s="15" t="s">
        <v>26</v>
      </c>
      <c r="C18" s="13" t="s">
        <v>265</v>
      </c>
      <c r="D18" s="13">
        <v>5</v>
      </c>
      <c r="E18" s="13">
        <v>3</v>
      </c>
      <c r="F18" s="14" t="s">
        <v>264</v>
      </c>
      <c r="G18" s="3">
        <v>194</v>
      </c>
      <c r="H18" s="3"/>
      <c r="I18" s="3">
        <v>10</v>
      </c>
      <c r="J18" s="8"/>
      <c r="K18" s="8"/>
      <c r="L18" s="8"/>
      <c r="M18" s="3">
        <v>5</v>
      </c>
      <c r="N18" s="8">
        <v>1</v>
      </c>
      <c r="O18" s="8"/>
      <c r="P18" s="8">
        <v>1</v>
      </c>
      <c r="Q18" s="5"/>
      <c r="R18" s="8"/>
      <c r="S18" s="8"/>
      <c r="T18" s="8">
        <v>1</v>
      </c>
      <c r="U18" s="8"/>
      <c r="V18" s="8"/>
      <c r="W18" s="8">
        <v>1</v>
      </c>
      <c r="X18" s="8"/>
      <c r="Y18" s="8"/>
      <c r="Z18" s="8"/>
    </row>
    <row r="19" spans="1:26" ht="15.75" customHeight="1" x14ac:dyDescent="0.25">
      <c r="A19" s="16" t="s">
        <v>261</v>
      </c>
      <c r="B19" s="16" t="s">
        <v>64</v>
      </c>
      <c r="C19" s="13" t="s">
        <v>262</v>
      </c>
      <c r="D19" s="13">
        <v>5</v>
      </c>
      <c r="E19" s="13">
        <v>3</v>
      </c>
      <c r="F19" s="14" t="s">
        <v>263</v>
      </c>
      <c r="G19" s="3">
        <f>227-150</f>
        <v>77</v>
      </c>
      <c r="H19" s="5">
        <v>150</v>
      </c>
      <c r="I19" s="5">
        <v>30</v>
      </c>
      <c r="J19" s="5"/>
      <c r="K19" s="5"/>
      <c r="L19" s="5"/>
      <c r="M19" s="3">
        <v>9</v>
      </c>
      <c r="N19" s="3"/>
      <c r="O19" s="5"/>
      <c r="P19" s="3">
        <v>1</v>
      </c>
      <c r="Q19" s="5"/>
      <c r="R19" s="5"/>
      <c r="S19" s="5"/>
      <c r="T19" s="3">
        <v>1</v>
      </c>
      <c r="U19" s="5"/>
      <c r="V19" s="5"/>
      <c r="W19" s="3">
        <v>1</v>
      </c>
      <c r="X19" s="5"/>
      <c r="Y19" s="5"/>
      <c r="Z19" s="5"/>
    </row>
    <row r="20" spans="1:26" ht="15.75" customHeight="1" x14ac:dyDescent="0.25">
      <c r="A20" s="16" t="s">
        <v>261</v>
      </c>
      <c r="B20" s="16" t="s">
        <v>87</v>
      </c>
      <c r="C20" s="13" t="s">
        <v>266</v>
      </c>
      <c r="D20" s="13">
        <v>6</v>
      </c>
      <c r="E20" s="13">
        <v>6</v>
      </c>
      <c r="F20" s="14" t="s">
        <v>267</v>
      </c>
      <c r="G20" s="3"/>
      <c r="H20" s="5">
        <v>410</v>
      </c>
      <c r="I20" s="5"/>
      <c r="J20" s="5"/>
      <c r="K20" s="5"/>
      <c r="L20" s="5"/>
      <c r="M20" s="3">
        <v>15</v>
      </c>
      <c r="N20" s="3">
        <v>2</v>
      </c>
      <c r="O20" s="5"/>
      <c r="P20" s="3">
        <v>2</v>
      </c>
      <c r="Q20" s="5"/>
      <c r="R20" s="5"/>
      <c r="S20" s="5"/>
      <c r="T20" s="3">
        <v>2</v>
      </c>
      <c r="U20" s="5"/>
      <c r="V20" s="5"/>
      <c r="W20" s="3">
        <v>2</v>
      </c>
      <c r="X20" s="5"/>
      <c r="Y20" s="5"/>
      <c r="Z20" s="5"/>
    </row>
    <row r="21" spans="1:26" ht="15.75" customHeight="1" x14ac:dyDescent="0.25">
      <c r="A21" s="16" t="s">
        <v>261</v>
      </c>
      <c r="B21" s="16" t="s">
        <v>103</v>
      </c>
      <c r="C21" s="13" t="s">
        <v>269</v>
      </c>
      <c r="D21" s="13">
        <v>6</v>
      </c>
      <c r="E21" s="13">
        <v>8</v>
      </c>
      <c r="F21" s="14" t="s">
        <v>268</v>
      </c>
      <c r="G21" s="5"/>
      <c r="H21" s="11">
        <v>485</v>
      </c>
      <c r="I21" s="5"/>
      <c r="J21" s="5"/>
      <c r="K21" s="5"/>
      <c r="L21" s="5"/>
      <c r="M21" s="3">
        <v>17</v>
      </c>
      <c r="N21" s="3">
        <v>3</v>
      </c>
      <c r="O21" s="5"/>
      <c r="P21" s="3">
        <v>5</v>
      </c>
      <c r="Q21" s="3">
        <v>1</v>
      </c>
      <c r="R21" s="5"/>
      <c r="S21" s="3">
        <v>1</v>
      </c>
      <c r="T21" s="3">
        <v>2</v>
      </c>
      <c r="U21" s="5"/>
      <c r="V21" s="5"/>
      <c r="W21" s="3">
        <v>2</v>
      </c>
      <c r="X21" s="5"/>
      <c r="Y21" s="5"/>
      <c r="Z21" s="5"/>
    </row>
    <row r="22" spans="1:26" ht="15.75" customHeight="1" x14ac:dyDescent="0.25">
      <c r="A22" s="15" t="s">
        <v>162</v>
      </c>
      <c r="B22" s="15" t="s">
        <v>19</v>
      </c>
      <c r="C22" s="13" t="s">
        <v>194</v>
      </c>
      <c r="D22" s="13">
        <v>5</v>
      </c>
      <c r="E22" s="13">
        <v>3</v>
      </c>
      <c r="F22" s="14" t="s">
        <v>193</v>
      </c>
      <c r="G22" s="8">
        <v>57</v>
      </c>
      <c r="H22" s="8">
        <v>13</v>
      </c>
      <c r="I22" s="8">
        <v>3</v>
      </c>
      <c r="J22" s="8">
        <v>548</v>
      </c>
      <c r="K22" s="8">
        <v>222</v>
      </c>
      <c r="L22" s="8"/>
      <c r="M22" s="8">
        <v>14</v>
      </c>
      <c r="N22" s="8">
        <v>2</v>
      </c>
      <c r="O22" s="8"/>
      <c r="P22" s="8">
        <v>3</v>
      </c>
      <c r="Q22" s="8">
        <v>1</v>
      </c>
      <c r="R22" s="8">
        <v>4</v>
      </c>
      <c r="S22" s="8">
        <v>1</v>
      </c>
      <c r="T22" s="8"/>
      <c r="U22" s="8"/>
      <c r="V22" s="8"/>
      <c r="W22" s="8">
        <v>1</v>
      </c>
      <c r="X22" s="8"/>
      <c r="Y22" s="8"/>
      <c r="Z22" s="8"/>
    </row>
    <row r="23" spans="1:26" ht="15.75" customHeight="1" x14ac:dyDescent="0.25">
      <c r="A23" s="15" t="s">
        <v>162</v>
      </c>
      <c r="B23" s="15" t="s">
        <v>27</v>
      </c>
      <c r="C23" s="13" t="s">
        <v>195</v>
      </c>
      <c r="D23" s="13">
        <v>5</v>
      </c>
      <c r="E23" s="13">
        <v>2</v>
      </c>
      <c r="F23" s="14" t="s">
        <v>196</v>
      </c>
      <c r="G23" s="3">
        <v>93</v>
      </c>
      <c r="H23" s="3">
        <v>133</v>
      </c>
      <c r="I23" s="3"/>
      <c r="J23" s="8"/>
      <c r="K23" s="8"/>
      <c r="L23" s="8"/>
      <c r="M23" s="3">
        <v>2</v>
      </c>
      <c r="N23" s="8">
        <v>1</v>
      </c>
      <c r="O23" s="8"/>
      <c r="P23" s="8">
        <v>1</v>
      </c>
      <c r="Q23" s="8">
        <v>1</v>
      </c>
      <c r="R23" s="8"/>
      <c r="S23" s="8">
        <v>1</v>
      </c>
      <c r="T23" s="8">
        <v>1</v>
      </c>
      <c r="U23" s="8"/>
      <c r="V23" s="8"/>
      <c r="W23" s="8">
        <v>1</v>
      </c>
      <c r="X23" s="8"/>
      <c r="Y23" s="8"/>
      <c r="Z23" s="8"/>
    </row>
    <row r="24" spans="1:26" ht="15.75" customHeight="1" x14ac:dyDescent="0.25">
      <c r="A24" s="15" t="s">
        <v>162</v>
      </c>
      <c r="B24" s="15" t="s">
        <v>50</v>
      </c>
      <c r="C24" s="13" t="s">
        <v>197</v>
      </c>
      <c r="D24" s="13">
        <v>5</v>
      </c>
      <c r="E24" s="13">
        <v>3</v>
      </c>
      <c r="F24" s="14" t="s">
        <v>198</v>
      </c>
      <c r="G24" s="3">
        <v>46</v>
      </c>
      <c r="H24" s="3">
        <v>195</v>
      </c>
      <c r="I24" s="3"/>
      <c r="J24" s="8"/>
      <c r="K24" s="8"/>
      <c r="L24" s="8"/>
      <c r="M24" s="3">
        <v>2</v>
      </c>
      <c r="N24" s="8">
        <v>1</v>
      </c>
      <c r="O24" s="8"/>
      <c r="P24" s="8">
        <v>1</v>
      </c>
      <c r="Q24" s="5"/>
      <c r="R24" s="8"/>
      <c r="S24" s="8"/>
      <c r="T24" s="8">
        <v>1</v>
      </c>
      <c r="U24" s="8"/>
      <c r="V24" s="8"/>
      <c r="W24" s="8">
        <v>1</v>
      </c>
      <c r="X24" s="8"/>
      <c r="Y24" s="8"/>
      <c r="Z24" s="8"/>
    </row>
    <row r="25" spans="1:26" ht="15.75" customHeight="1" x14ac:dyDescent="0.25">
      <c r="A25" s="15" t="s">
        <v>162</v>
      </c>
      <c r="B25" s="15" t="s">
        <v>28</v>
      </c>
      <c r="C25" s="13" t="s">
        <v>199</v>
      </c>
      <c r="D25" s="13">
        <v>5</v>
      </c>
      <c r="E25" s="13">
        <v>3</v>
      </c>
      <c r="F25" s="14" t="s">
        <v>200</v>
      </c>
      <c r="G25" s="3">
        <v>30</v>
      </c>
      <c r="H25" s="3">
        <f>6+110</f>
        <v>116</v>
      </c>
      <c r="I25" s="3"/>
      <c r="J25" s="8"/>
      <c r="K25" s="8"/>
      <c r="L25" s="8"/>
      <c r="M25" s="3">
        <v>2</v>
      </c>
      <c r="N25" s="8">
        <v>1</v>
      </c>
      <c r="O25" s="8"/>
      <c r="P25" s="8">
        <v>1</v>
      </c>
      <c r="Q25" s="5"/>
      <c r="R25" s="8"/>
      <c r="S25" s="8">
        <v>1</v>
      </c>
      <c r="T25" s="8"/>
      <c r="U25" s="8"/>
      <c r="V25" s="8"/>
      <c r="W25" s="8">
        <v>1</v>
      </c>
      <c r="X25" s="8"/>
      <c r="Y25" s="8"/>
      <c r="Z25" s="8"/>
    </row>
    <row r="26" spans="1:26" ht="15.75" customHeight="1" x14ac:dyDescent="0.25">
      <c r="A26" s="15" t="s">
        <v>162</v>
      </c>
      <c r="B26" s="15" t="s">
        <v>29</v>
      </c>
      <c r="C26" s="13" t="s">
        <v>202</v>
      </c>
      <c r="D26" s="13">
        <v>5</v>
      </c>
      <c r="E26" s="13">
        <v>2</v>
      </c>
      <c r="F26" s="14" t="s">
        <v>201</v>
      </c>
      <c r="G26" s="3">
        <v>26</v>
      </c>
      <c r="H26" s="3">
        <v>215</v>
      </c>
      <c r="I26" s="3"/>
      <c r="J26" s="8"/>
      <c r="K26" s="8"/>
      <c r="L26" s="8"/>
      <c r="M26" s="3">
        <v>1</v>
      </c>
      <c r="N26" s="8">
        <v>1</v>
      </c>
      <c r="O26" s="8"/>
      <c r="P26" s="8">
        <v>1</v>
      </c>
      <c r="Q26" s="5"/>
      <c r="R26" s="8"/>
      <c r="S26" s="8">
        <v>1</v>
      </c>
      <c r="T26" s="8"/>
      <c r="U26" s="8"/>
      <c r="V26" s="8"/>
      <c r="W26" s="8">
        <v>1</v>
      </c>
      <c r="X26" s="8"/>
      <c r="Y26" s="8"/>
      <c r="Z26" s="8"/>
    </row>
    <row r="27" spans="1:26" ht="15.75" customHeight="1" x14ac:dyDescent="0.25">
      <c r="A27" s="15" t="s">
        <v>162</v>
      </c>
      <c r="B27" s="15" t="s">
        <v>30</v>
      </c>
      <c r="C27" s="13" t="s">
        <v>163</v>
      </c>
      <c r="D27" s="13">
        <v>5</v>
      </c>
      <c r="E27" s="13">
        <v>1</v>
      </c>
      <c r="F27" s="14" t="s">
        <v>16</v>
      </c>
      <c r="G27" s="3">
        <v>0</v>
      </c>
      <c r="H27" s="3">
        <v>165</v>
      </c>
      <c r="I27" s="3"/>
      <c r="J27" s="8"/>
      <c r="K27" s="8"/>
      <c r="L27" s="8"/>
      <c r="M27" s="3">
        <v>0</v>
      </c>
      <c r="N27" s="8">
        <v>1</v>
      </c>
      <c r="O27" s="8"/>
      <c r="P27" s="8">
        <v>1</v>
      </c>
      <c r="Q27" s="5"/>
      <c r="R27" s="8"/>
      <c r="S27" s="8">
        <v>1</v>
      </c>
      <c r="T27" s="8"/>
      <c r="U27" s="8"/>
      <c r="V27" s="8"/>
      <c r="W27" s="8">
        <v>1</v>
      </c>
      <c r="X27" s="8"/>
      <c r="Y27" s="8"/>
      <c r="Z27" s="8"/>
    </row>
    <row r="28" spans="1:26" ht="15.75" customHeight="1" x14ac:dyDescent="0.25">
      <c r="A28" s="16" t="s">
        <v>162</v>
      </c>
      <c r="B28" s="16" t="s">
        <v>88</v>
      </c>
      <c r="C28" s="13" t="s">
        <v>204</v>
      </c>
      <c r="D28" s="13">
        <v>6</v>
      </c>
      <c r="E28" s="13">
        <v>5</v>
      </c>
      <c r="F28" s="14" t="s">
        <v>203</v>
      </c>
      <c r="G28" s="3"/>
      <c r="H28" s="5">
        <v>346</v>
      </c>
      <c r="I28" s="5"/>
      <c r="J28" s="5"/>
      <c r="K28" s="5"/>
      <c r="L28" s="5"/>
      <c r="M28" s="3">
        <v>5</v>
      </c>
      <c r="N28" s="3">
        <v>1</v>
      </c>
      <c r="O28" s="5"/>
      <c r="P28" s="3">
        <v>1</v>
      </c>
      <c r="Q28" s="5"/>
      <c r="R28" s="5"/>
      <c r="S28" s="5"/>
      <c r="T28" s="3">
        <v>1</v>
      </c>
      <c r="U28" s="5"/>
      <c r="V28" s="5"/>
      <c r="W28" s="3">
        <v>1</v>
      </c>
      <c r="X28" s="5"/>
      <c r="Y28" s="5"/>
      <c r="Z28" s="5"/>
    </row>
    <row r="29" spans="1:26" ht="15.75" customHeight="1" x14ac:dyDescent="0.25">
      <c r="A29" s="16" t="s">
        <v>162</v>
      </c>
      <c r="B29" s="16" t="s">
        <v>104</v>
      </c>
      <c r="C29" s="13" t="s">
        <v>205</v>
      </c>
      <c r="D29" s="13">
        <v>6</v>
      </c>
      <c r="E29" s="13">
        <v>4</v>
      </c>
      <c r="F29" s="14" t="s">
        <v>206</v>
      </c>
      <c r="G29" s="5"/>
      <c r="H29" s="11">
        <f>70+123</f>
        <v>193</v>
      </c>
      <c r="I29" s="5"/>
      <c r="J29" s="5"/>
      <c r="K29" s="5"/>
      <c r="L29" s="5"/>
      <c r="M29" s="3">
        <v>4</v>
      </c>
      <c r="N29" s="3">
        <v>1</v>
      </c>
      <c r="O29" s="5"/>
      <c r="P29" s="3">
        <v>1</v>
      </c>
      <c r="Q29" s="5"/>
      <c r="R29" s="5"/>
      <c r="S29" s="5"/>
      <c r="T29" s="3">
        <v>1</v>
      </c>
      <c r="U29" s="5"/>
      <c r="V29" s="5"/>
      <c r="W29" s="3">
        <v>1</v>
      </c>
      <c r="X29" s="5"/>
      <c r="Y29" s="5"/>
      <c r="Z29" s="5"/>
    </row>
    <row r="30" spans="1:26" ht="15.75" customHeight="1" x14ac:dyDescent="0.25">
      <c r="A30" s="16" t="s">
        <v>162</v>
      </c>
      <c r="B30" s="16" t="s">
        <v>105</v>
      </c>
      <c r="C30" s="13" t="s">
        <v>208</v>
      </c>
      <c r="D30" s="13">
        <v>6</v>
      </c>
      <c r="E30" s="13">
        <v>3</v>
      </c>
      <c r="F30" s="14" t="s">
        <v>207</v>
      </c>
      <c r="G30" s="5"/>
      <c r="H30" s="11">
        <v>264</v>
      </c>
      <c r="I30" s="5"/>
      <c r="J30" s="5"/>
      <c r="K30" s="5"/>
      <c r="L30" s="5"/>
      <c r="M30" s="3">
        <v>6</v>
      </c>
      <c r="N30" s="3">
        <v>2</v>
      </c>
      <c r="O30" s="5"/>
      <c r="P30" s="3">
        <v>1</v>
      </c>
      <c r="Q30" s="3">
        <v>1</v>
      </c>
      <c r="R30" s="5"/>
      <c r="S30" s="5">
        <v>1</v>
      </c>
      <c r="T30" s="3">
        <v>1</v>
      </c>
      <c r="U30" s="5"/>
      <c r="V30" s="5"/>
      <c r="W30" s="3">
        <v>1</v>
      </c>
      <c r="X30" s="5"/>
      <c r="Y30" s="5"/>
      <c r="Z30" s="5"/>
    </row>
    <row r="31" spans="1:26" ht="15.75" customHeight="1" x14ac:dyDescent="0.25">
      <c r="A31" s="15" t="s">
        <v>164</v>
      </c>
      <c r="B31" s="15" t="s">
        <v>31</v>
      </c>
      <c r="C31" s="13" t="s">
        <v>271</v>
      </c>
      <c r="D31" s="13">
        <v>5</v>
      </c>
      <c r="E31" s="13">
        <v>2</v>
      </c>
      <c r="F31" s="14" t="s">
        <v>272</v>
      </c>
      <c r="G31" s="3">
        <v>84</v>
      </c>
      <c r="H31" s="3">
        <v>21</v>
      </c>
      <c r="I31" s="3">
        <v>3</v>
      </c>
      <c r="J31" s="8"/>
      <c r="K31" s="8"/>
      <c r="L31" s="8"/>
      <c r="M31" s="3">
        <v>2</v>
      </c>
      <c r="N31" s="8">
        <v>1</v>
      </c>
      <c r="O31" s="8"/>
      <c r="P31" s="8">
        <v>1</v>
      </c>
      <c r="Q31" s="5"/>
      <c r="R31" s="8"/>
      <c r="S31" s="8"/>
      <c r="T31" s="8">
        <v>1</v>
      </c>
      <c r="U31" s="8"/>
      <c r="V31" s="8"/>
      <c r="W31" s="8">
        <v>1</v>
      </c>
      <c r="X31" s="8"/>
      <c r="Y31" s="8"/>
      <c r="Z31" s="8"/>
    </row>
    <row r="32" spans="1:26" ht="15.75" customHeight="1" x14ac:dyDescent="0.25">
      <c r="A32" s="15" t="s">
        <v>164</v>
      </c>
      <c r="B32" s="15" t="s">
        <v>32</v>
      </c>
      <c r="C32" s="13" t="s">
        <v>273</v>
      </c>
      <c r="D32" s="13">
        <v>5</v>
      </c>
      <c r="E32" s="13">
        <v>2</v>
      </c>
      <c r="F32" s="14" t="s">
        <v>274</v>
      </c>
      <c r="G32" s="3">
        <v>176</v>
      </c>
      <c r="H32" s="3"/>
      <c r="I32" s="3">
        <v>8</v>
      </c>
      <c r="J32" s="8"/>
      <c r="K32" s="8"/>
      <c r="L32" s="8"/>
      <c r="M32" s="3">
        <v>3</v>
      </c>
      <c r="N32" s="8">
        <v>1</v>
      </c>
      <c r="O32" s="8"/>
      <c r="P32" s="8">
        <v>1</v>
      </c>
      <c r="Q32" s="5"/>
      <c r="R32" s="8"/>
      <c r="S32" s="8"/>
      <c r="T32" s="8">
        <v>1</v>
      </c>
      <c r="U32" s="8"/>
      <c r="V32" s="8"/>
      <c r="W32" s="8">
        <v>1</v>
      </c>
      <c r="X32" s="8"/>
      <c r="Y32" s="8"/>
      <c r="Z32" s="8"/>
    </row>
    <row r="33" spans="1:26" ht="15.75" customHeight="1" x14ac:dyDescent="0.25">
      <c r="A33" s="15" t="s">
        <v>164</v>
      </c>
      <c r="B33" s="15" t="s">
        <v>51</v>
      </c>
      <c r="C33" s="13" t="s">
        <v>165</v>
      </c>
      <c r="D33" s="13">
        <v>5</v>
      </c>
      <c r="E33" s="13">
        <v>1</v>
      </c>
      <c r="F33" s="14" t="s">
        <v>16</v>
      </c>
      <c r="G33" s="3">
        <v>141</v>
      </c>
      <c r="H33" s="3"/>
      <c r="I33" s="3">
        <v>9</v>
      </c>
      <c r="J33" s="8"/>
      <c r="K33" s="8"/>
      <c r="L33" s="8"/>
      <c r="M33" s="3">
        <v>2</v>
      </c>
      <c r="N33" s="8">
        <v>1</v>
      </c>
      <c r="O33" s="8"/>
      <c r="P33" s="8">
        <v>1</v>
      </c>
      <c r="Q33" s="5"/>
      <c r="R33" s="8"/>
      <c r="S33" s="8"/>
      <c r="T33" s="8">
        <v>1</v>
      </c>
      <c r="U33" s="8"/>
      <c r="V33" s="8"/>
      <c r="W33" s="8">
        <v>1</v>
      </c>
      <c r="X33" s="8"/>
      <c r="Y33" s="8"/>
      <c r="Z33" s="8"/>
    </row>
    <row r="34" spans="1:26" ht="15.75" customHeight="1" x14ac:dyDescent="0.25">
      <c r="A34" s="16" t="s">
        <v>164</v>
      </c>
      <c r="B34" s="16" t="s">
        <v>89</v>
      </c>
      <c r="C34" s="13" t="s">
        <v>275</v>
      </c>
      <c r="D34" s="13">
        <v>6</v>
      </c>
      <c r="E34" s="13">
        <v>5</v>
      </c>
      <c r="F34" s="14" t="s">
        <v>276</v>
      </c>
      <c r="G34" s="3"/>
      <c r="H34" s="5">
        <v>340</v>
      </c>
      <c r="I34" s="5"/>
      <c r="J34" s="5"/>
      <c r="K34" s="5"/>
      <c r="L34" s="5"/>
      <c r="M34" s="3">
        <v>7</v>
      </c>
      <c r="N34" s="3">
        <v>1</v>
      </c>
      <c r="O34" s="5"/>
      <c r="P34" s="3">
        <v>1</v>
      </c>
      <c r="Q34" s="5"/>
      <c r="R34" s="5"/>
      <c r="S34" s="5"/>
      <c r="T34" s="3">
        <v>1</v>
      </c>
      <c r="U34" s="5"/>
      <c r="V34" s="5"/>
      <c r="W34" s="3">
        <v>1</v>
      </c>
      <c r="X34" s="5"/>
      <c r="Y34" s="5"/>
      <c r="Z34" s="5"/>
    </row>
    <row r="35" spans="1:26" ht="15.75" customHeight="1" x14ac:dyDescent="0.25">
      <c r="A35" s="15" t="s">
        <v>129</v>
      </c>
      <c r="B35" s="15" t="s">
        <v>33</v>
      </c>
      <c r="C35" s="13" t="s">
        <v>166</v>
      </c>
      <c r="D35" s="13">
        <v>5</v>
      </c>
      <c r="E35" s="13">
        <v>1</v>
      </c>
      <c r="F35" s="14" t="s">
        <v>16</v>
      </c>
      <c r="G35" s="3">
        <v>16</v>
      </c>
      <c r="H35" s="3">
        <v>65</v>
      </c>
      <c r="I35" s="3">
        <v>2</v>
      </c>
      <c r="J35" s="8"/>
      <c r="K35" s="8"/>
      <c r="L35" s="8"/>
      <c r="M35" s="3"/>
      <c r="N35" s="8">
        <v>1</v>
      </c>
      <c r="O35" s="8"/>
      <c r="P35" s="8">
        <v>1</v>
      </c>
      <c r="Q35" s="5"/>
      <c r="R35" s="8"/>
      <c r="S35" s="8">
        <v>1</v>
      </c>
      <c r="T35" s="8"/>
      <c r="U35" s="8"/>
      <c r="V35" s="8"/>
      <c r="W35" s="8">
        <v>1</v>
      </c>
      <c r="X35" s="8"/>
      <c r="Y35" s="8"/>
      <c r="Z35" s="8"/>
    </row>
    <row r="36" spans="1:26" ht="15.75" customHeight="1" x14ac:dyDescent="0.25">
      <c r="A36" s="15" t="s">
        <v>129</v>
      </c>
      <c r="B36" s="15" t="s">
        <v>34</v>
      </c>
      <c r="C36" s="13" t="s">
        <v>167</v>
      </c>
      <c r="D36" s="13">
        <v>5</v>
      </c>
      <c r="E36" s="13">
        <v>1</v>
      </c>
      <c r="F36" s="14" t="s">
        <v>16</v>
      </c>
      <c r="G36" s="3">
        <v>0</v>
      </c>
      <c r="H36" s="3">
        <f>54+180</f>
        <v>234</v>
      </c>
      <c r="I36" s="3"/>
      <c r="J36" s="8"/>
      <c r="K36" s="8"/>
      <c r="L36" s="8"/>
      <c r="M36" s="3">
        <v>2</v>
      </c>
      <c r="N36" s="8">
        <v>1</v>
      </c>
      <c r="O36" s="8"/>
      <c r="P36" s="8">
        <v>1</v>
      </c>
      <c r="Q36" s="5"/>
      <c r="R36" s="8"/>
      <c r="S36" s="8"/>
      <c r="T36" s="8">
        <v>1</v>
      </c>
      <c r="U36" s="8"/>
      <c r="V36" s="8"/>
      <c r="W36" s="8">
        <v>1</v>
      </c>
      <c r="X36" s="8"/>
      <c r="Y36" s="8"/>
      <c r="Z36" s="8"/>
    </row>
    <row r="37" spans="1:26" ht="15.75" customHeight="1" x14ac:dyDescent="0.25">
      <c r="A37" s="16" t="s">
        <v>129</v>
      </c>
      <c r="B37" s="16" t="s">
        <v>106</v>
      </c>
      <c r="C37" s="13" t="s">
        <v>173</v>
      </c>
      <c r="D37" s="13">
        <v>6</v>
      </c>
      <c r="E37" s="13">
        <v>3</v>
      </c>
      <c r="F37" s="14" t="s">
        <v>172</v>
      </c>
      <c r="G37" s="5"/>
      <c r="H37" s="11">
        <f>15+30+147+55+87</f>
        <v>334</v>
      </c>
      <c r="I37" s="5"/>
      <c r="J37" s="5"/>
      <c r="K37" s="5"/>
      <c r="L37" s="5"/>
      <c r="M37" s="3">
        <v>7</v>
      </c>
      <c r="N37" s="3">
        <v>2</v>
      </c>
      <c r="O37" s="5"/>
      <c r="P37" s="3">
        <v>2</v>
      </c>
      <c r="Q37" s="3">
        <v>1</v>
      </c>
      <c r="R37" s="5"/>
      <c r="S37" s="5">
        <v>1</v>
      </c>
      <c r="T37" s="3">
        <v>1</v>
      </c>
      <c r="U37" s="5"/>
      <c r="V37" s="5"/>
      <c r="W37" s="3">
        <v>1</v>
      </c>
      <c r="X37" s="5"/>
      <c r="Y37" s="5"/>
      <c r="Z37" s="5"/>
    </row>
    <row r="38" spans="1:26" ht="15.75" customHeight="1" x14ac:dyDescent="0.25">
      <c r="A38" s="16" t="s">
        <v>129</v>
      </c>
      <c r="B38" s="16" t="s">
        <v>107</v>
      </c>
      <c r="C38" s="13" t="s">
        <v>171</v>
      </c>
      <c r="D38" s="13">
        <v>6</v>
      </c>
      <c r="E38" s="13">
        <v>2</v>
      </c>
      <c r="F38" s="14" t="s">
        <v>170</v>
      </c>
      <c r="G38" s="5"/>
      <c r="H38" s="11">
        <f>165+100</f>
        <v>265</v>
      </c>
      <c r="I38" s="5"/>
      <c r="J38" s="5"/>
      <c r="K38" s="5"/>
      <c r="L38" s="5"/>
      <c r="M38" s="3">
        <v>2</v>
      </c>
      <c r="N38" s="3">
        <v>2</v>
      </c>
      <c r="O38" s="5"/>
      <c r="P38" s="3">
        <v>3</v>
      </c>
      <c r="Q38" s="5"/>
      <c r="R38" s="5"/>
      <c r="S38" s="5"/>
      <c r="T38" s="3">
        <v>2</v>
      </c>
      <c r="U38" s="5"/>
      <c r="V38" s="5"/>
      <c r="W38" s="3">
        <v>2</v>
      </c>
      <c r="X38" s="5"/>
      <c r="Y38" s="5"/>
      <c r="Z38" s="5"/>
    </row>
    <row r="39" spans="1:26" ht="15.75" customHeight="1" x14ac:dyDescent="0.25">
      <c r="A39" s="15" t="s">
        <v>168</v>
      </c>
      <c r="B39" s="15" t="s">
        <v>20</v>
      </c>
      <c r="C39" s="13" t="s">
        <v>210</v>
      </c>
      <c r="D39" s="13">
        <v>5</v>
      </c>
      <c r="E39" s="13">
        <v>10</v>
      </c>
      <c r="F39" s="14" t="s">
        <v>209</v>
      </c>
      <c r="G39" s="8">
        <f>184+450</f>
        <v>634</v>
      </c>
      <c r="H39" s="8"/>
      <c r="I39" s="8"/>
      <c r="J39" s="10"/>
      <c r="K39" s="10"/>
      <c r="L39" s="10"/>
      <c r="M39" s="8">
        <v>25</v>
      </c>
      <c r="N39" s="3">
        <v>1</v>
      </c>
      <c r="O39" s="8"/>
      <c r="P39" s="8">
        <v>2</v>
      </c>
      <c r="Q39" s="8"/>
      <c r="R39" s="8"/>
      <c r="S39" s="8"/>
      <c r="T39" s="8">
        <v>2</v>
      </c>
      <c r="U39" s="8"/>
      <c r="V39" s="8"/>
      <c r="W39" s="8">
        <v>2</v>
      </c>
      <c r="X39" s="8"/>
      <c r="Y39" s="8"/>
      <c r="Z39" s="8"/>
    </row>
    <row r="40" spans="1:26" ht="15.75" customHeight="1" x14ac:dyDescent="0.25">
      <c r="A40" s="15" t="s">
        <v>168</v>
      </c>
      <c r="B40" s="15" t="s">
        <v>35</v>
      </c>
      <c r="C40" s="13" t="s">
        <v>214</v>
      </c>
      <c r="D40" s="13">
        <v>5</v>
      </c>
      <c r="E40" s="13">
        <v>4</v>
      </c>
      <c r="F40" s="14" t="s">
        <v>211</v>
      </c>
      <c r="G40" s="3">
        <v>119</v>
      </c>
      <c r="H40" s="3">
        <v>55</v>
      </c>
      <c r="I40" s="3">
        <v>5</v>
      </c>
      <c r="J40" s="8"/>
      <c r="K40" s="8"/>
      <c r="L40" s="8"/>
      <c r="M40" s="3">
        <v>6</v>
      </c>
      <c r="N40" s="8">
        <v>1</v>
      </c>
      <c r="O40" s="8"/>
      <c r="P40" s="8">
        <v>1</v>
      </c>
      <c r="Q40" s="5"/>
      <c r="R40" s="8"/>
      <c r="S40" s="8"/>
      <c r="T40" s="8">
        <v>1</v>
      </c>
      <c r="U40" s="8"/>
      <c r="V40" s="8"/>
      <c r="W40" s="8">
        <v>1</v>
      </c>
      <c r="X40" s="8"/>
      <c r="Y40" s="8"/>
      <c r="Z40" s="8"/>
    </row>
    <row r="41" spans="1:26" ht="15" customHeight="1" x14ac:dyDescent="0.25">
      <c r="A41" s="15" t="s">
        <v>168</v>
      </c>
      <c r="B41" s="15" t="s">
        <v>36</v>
      </c>
      <c r="C41" s="13" t="s">
        <v>213</v>
      </c>
      <c r="D41" s="13">
        <v>5</v>
      </c>
      <c r="E41" s="13">
        <v>2</v>
      </c>
      <c r="F41" s="14" t="s">
        <v>212</v>
      </c>
      <c r="G41" s="3">
        <v>36</v>
      </c>
      <c r="H41" s="3">
        <f>93+6</f>
        <v>99</v>
      </c>
      <c r="I41" s="3">
        <v>2</v>
      </c>
      <c r="J41" s="8"/>
      <c r="K41" s="8"/>
      <c r="L41" s="8"/>
      <c r="M41" s="3">
        <v>2</v>
      </c>
      <c r="N41" s="8">
        <v>1</v>
      </c>
      <c r="O41" s="8"/>
      <c r="P41" s="8">
        <v>1</v>
      </c>
      <c r="Q41" s="5"/>
      <c r="R41" s="8"/>
      <c r="S41" s="8"/>
      <c r="T41" s="8">
        <v>1</v>
      </c>
      <c r="U41" s="8"/>
      <c r="V41" s="8"/>
      <c r="W41" s="8">
        <v>1</v>
      </c>
      <c r="X41" s="8"/>
      <c r="Y41" s="8"/>
      <c r="Z41" s="8"/>
    </row>
    <row r="42" spans="1:26" ht="15" customHeight="1" x14ac:dyDescent="0.25">
      <c r="A42" s="15" t="s">
        <v>168</v>
      </c>
      <c r="B42" s="15" t="s">
        <v>37</v>
      </c>
      <c r="C42" s="13" t="s">
        <v>215</v>
      </c>
      <c r="D42" s="13">
        <v>5</v>
      </c>
      <c r="E42" s="13">
        <v>2</v>
      </c>
      <c r="F42" s="14" t="s">
        <v>216</v>
      </c>
      <c r="G42" s="3">
        <v>113</v>
      </c>
      <c r="H42" s="3"/>
      <c r="I42" s="3">
        <v>7</v>
      </c>
      <c r="J42" s="8"/>
      <c r="K42" s="8"/>
      <c r="L42" s="8"/>
      <c r="M42" s="3">
        <v>4</v>
      </c>
      <c r="N42" s="8">
        <v>1</v>
      </c>
      <c r="O42" s="8"/>
      <c r="P42" s="8">
        <v>1</v>
      </c>
      <c r="Q42" s="5"/>
      <c r="R42" s="8"/>
      <c r="S42" s="8"/>
      <c r="T42" s="8">
        <v>1</v>
      </c>
      <c r="U42" s="8"/>
      <c r="V42" s="8"/>
      <c r="W42" s="8">
        <v>1</v>
      </c>
      <c r="X42" s="8"/>
      <c r="Y42" s="8"/>
      <c r="Z42" s="8"/>
    </row>
    <row r="43" spans="1:26" ht="15" customHeight="1" x14ac:dyDescent="0.25">
      <c r="A43" s="15" t="s">
        <v>168</v>
      </c>
      <c r="B43" s="15" t="s">
        <v>38</v>
      </c>
      <c r="C43" s="13" t="s">
        <v>218</v>
      </c>
      <c r="D43" s="13">
        <v>5</v>
      </c>
      <c r="E43" s="13">
        <v>3</v>
      </c>
      <c r="F43" s="14" t="s">
        <v>217</v>
      </c>
      <c r="G43" s="3">
        <v>205</v>
      </c>
      <c r="H43" s="3"/>
      <c r="I43" s="3">
        <v>11</v>
      </c>
      <c r="J43" s="8"/>
      <c r="K43" s="8"/>
      <c r="L43" s="8"/>
      <c r="M43" s="3">
        <v>8</v>
      </c>
      <c r="N43" s="8">
        <v>1</v>
      </c>
      <c r="O43" s="8"/>
      <c r="P43" s="8">
        <v>1</v>
      </c>
      <c r="Q43" s="5"/>
      <c r="R43" s="8"/>
      <c r="S43" s="8"/>
      <c r="T43" s="8">
        <v>1</v>
      </c>
      <c r="U43" s="8"/>
      <c r="V43" s="8"/>
      <c r="W43" s="8">
        <v>1</v>
      </c>
      <c r="X43" s="8"/>
      <c r="Y43" s="8"/>
      <c r="Z43" s="8"/>
    </row>
    <row r="44" spans="1:26" ht="15" customHeight="1" x14ac:dyDescent="0.25">
      <c r="A44" s="15" t="s">
        <v>168</v>
      </c>
      <c r="B44" s="15" t="s">
        <v>39</v>
      </c>
      <c r="C44" s="13" t="s">
        <v>220</v>
      </c>
      <c r="D44" s="13">
        <v>5</v>
      </c>
      <c r="E44" s="13">
        <v>4</v>
      </c>
      <c r="F44" s="14" t="s">
        <v>219</v>
      </c>
      <c r="G44" s="3">
        <v>107</v>
      </c>
      <c r="H44" s="3"/>
      <c r="I44" s="3">
        <v>5</v>
      </c>
      <c r="J44" s="8"/>
      <c r="K44" s="8"/>
      <c r="L44" s="8"/>
      <c r="M44" s="3">
        <v>6</v>
      </c>
      <c r="N44" s="8">
        <v>1</v>
      </c>
      <c r="O44" s="8"/>
      <c r="P44" s="8">
        <v>1</v>
      </c>
      <c r="Q44" s="5"/>
      <c r="R44" s="8"/>
      <c r="S44" s="8"/>
      <c r="T44" s="8">
        <v>1</v>
      </c>
      <c r="U44" s="8"/>
      <c r="V44" s="8"/>
      <c r="W44" s="8">
        <v>1</v>
      </c>
      <c r="X44" s="8"/>
      <c r="Y44" s="8"/>
      <c r="Z44" s="8"/>
    </row>
    <row r="45" spans="1:26" ht="15" customHeight="1" x14ac:dyDescent="0.25">
      <c r="A45" s="16" t="s">
        <v>168</v>
      </c>
      <c r="B45" s="16" t="s">
        <v>57</v>
      </c>
      <c r="C45" s="13" t="s">
        <v>222</v>
      </c>
      <c r="D45" s="13">
        <v>5</v>
      </c>
      <c r="E45" s="13">
        <v>5</v>
      </c>
      <c r="F45" s="14" t="s">
        <v>221</v>
      </c>
      <c r="G45" s="3">
        <f>187+320</f>
        <v>507</v>
      </c>
      <c r="H45" s="5">
        <v>376</v>
      </c>
      <c r="I45" s="5"/>
      <c r="J45" s="5"/>
      <c r="K45" s="5"/>
      <c r="L45" s="5"/>
      <c r="M45" s="3">
        <v>21</v>
      </c>
      <c r="N45" s="3">
        <v>3</v>
      </c>
      <c r="O45" s="5"/>
      <c r="P45" s="3">
        <v>4</v>
      </c>
      <c r="Q45" s="5"/>
      <c r="R45" s="5"/>
      <c r="S45" s="5"/>
      <c r="T45" s="3">
        <v>3</v>
      </c>
      <c r="U45" s="5"/>
      <c r="V45" s="5"/>
      <c r="W45" s="3">
        <v>3</v>
      </c>
      <c r="X45" s="5"/>
      <c r="Y45" s="5"/>
      <c r="Z45" s="5"/>
    </row>
    <row r="46" spans="1:26" ht="15" customHeight="1" x14ac:dyDescent="0.25">
      <c r="A46" s="16" t="s">
        <v>168</v>
      </c>
      <c r="B46" s="16" t="s">
        <v>58</v>
      </c>
      <c r="C46" s="13" t="s">
        <v>223</v>
      </c>
      <c r="D46" s="13">
        <v>5</v>
      </c>
      <c r="E46" s="13">
        <v>8</v>
      </c>
      <c r="F46" s="14" t="s">
        <v>224</v>
      </c>
      <c r="G46" s="3">
        <f>191+330</f>
        <v>521</v>
      </c>
      <c r="H46" s="5">
        <v>400</v>
      </c>
      <c r="I46" s="5"/>
      <c r="J46" s="5"/>
      <c r="K46" s="5"/>
      <c r="L46" s="5"/>
      <c r="M46" s="3">
        <v>18</v>
      </c>
      <c r="N46" s="3">
        <v>3</v>
      </c>
      <c r="O46" s="5"/>
      <c r="P46" s="3">
        <v>4</v>
      </c>
      <c r="Q46" s="5"/>
      <c r="R46" s="5"/>
      <c r="S46" s="5"/>
      <c r="T46" s="3">
        <v>3</v>
      </c>
      <c r="U46" s="5"/>
      <c r="V46" s="5"/>
      <c r="W46" s="3">
        <v>3</v>
      </c>
      <c r="X46" s="5"/>
      <c r="Y46" s="5"/>
      <c r="Z46" s="5"/>
    </row>
    <row r="47" spans="1:26" ht="15" customHeight="1" x14ac:dyDescent="0.25">
      <c r="A47" s="16" t="s">
        <v>168</v>
      </c>
      <c r="B47" s="16" t="s">
        <v>59</v>
      </c>
      <c r="C47" s="13" t="s">
        <v>225</v>
      </c>
      <c r="D47" s="13">
        <v>5</v>
      </c>
      <c r="E47" s="13">
        <v>8</v>
      </c>
      <c r="F47" s="14" t="s">
        <v>226</v>
      </c>
      <c r="G47" s="3">
        <f>128+180</f>
        <v>308</v>
      </c>
      <c r="H47" s="5">
        <v>170</v>
      </c>
      <c r="I47" s="5"/>
      <c r="J47" s="5"/>
      <c r="K47" s="5"/>
      <c r="L47" s="5"/>
      <c r="M47" s="3">
        <v>19</v>
      </c>
      <c r="N47" s="3">
        <v>2</v>
      </c>
      <c r="O47" s="5"/>
      <c r="P47" s="3">
        <v>2</v>
      </c>
      <c r="Q47" s="5">
        <v>2</v>
      </c>
      <c r="R47" s="5"/>
      <c r="S47" s="5">
        <v>2</v>
      </c>
      <c r="T47" s="3">
        <v>1</v>
      </c>
      <c r="U47" s="5"/>
      <c r="V47" s="5"/>
      <c r="W47" s="3">
        <v>2</v>
      </c>
      <c r="X47" s="5"/>
      <c r="Y47" s="5"/>
      <c r="Z47" s="5"/>
    </row>
    <row r="48" spans="1:26" ht="15" customHeight="1" x14ac:dyDescent="0.25">
      <c r="A48" s="16" t="s">
        <v>168</v>
      </c>
      <c r="B48" s="16" t="s">
        <v>65</v>
      </c>
      <c r="C48" s="13" t="s">
        <v>277</v>
      </c>
      <c r="D48" s="13">
        <v>5</v>
      </c>
      <c r="E48" s="13">
        <v>4</v>
      </c>
      <c r="F48" s="14" t="s">
        <v>278</v>
      </c>
      <c r="G48" s="3">
        <f>174-85</f>
        <v>89</v>
      </c>
      <c r="H48" s="5">
        <f>70+85</f>
        <v>155</v>
      </c>
      <c r="I48" s="5">
        <v>15</v>
      </c>
      <c r="J48" s="5"/>
      <c r="K48" s="5"/>
      <c r="L48" s="5"/>
      <c r="M48" s="3">
        <v>12</v>
      </c>
      <c r="N48" s="3">
        <v>1</v>
      </c>
      <c r="O48" s="5"/>
      <c r="P48" s="3">
        <v>1</v>
      </c>
      <c r="Q48" s="5"/>
      <c r="R48" s="5"/>
      <c r="S48" s="5"/>
      <c r="T48" s="3">
        <v>1</v>
      </c>
      <c r="U48" s="5"/>
      <c r="V48" s="5"/>
      <c r="W48" s="3">
        <v>1</v>
      </c>
      <c r="X48" s="5"/>
      <c r="Y48" s="5"/>
      <c r="Z48" s="5"/>
    </row>
    <row r="49" spans="1:26" ht="15" customHeight="1" x14ac:dyDescent="0.25">
      <c r="A49" s="16" t="s">
        <v>168</v>
      </c>
      <c r="B49" s="16" t="s">
        <v>66</v>
      </c>
      <c r="C49" s="13" t="s">
        <v>227</v>
      </c>
      <c r="D49" s="13">
        <v>5</v>
      </c>
      <c r="E49" s="13">
        <v>4</v>
      </c>
      <c r="F49" s="14" t="s">
        <v>228</v>
      </c>
      <c r="G49" s="3">
        <v>132</v>
      </c>
      <c r="H49" s="5">
        <v>286</v>
      </c>
      <c r="I49" s="5"/>
      <c r="J49" s="5"/>
      <c r="K49" s="5"/>
      <c r="L49" s="5"/>
      <c r="M49" s="3">
        <v>12</v>
      </c>
      <c r="N49" s="3">
        <v>2</v>
      </c>
      <c r="O49" s="5"/>
      <c r="P49" s="3">
        <v>1</v>
      </c>
      <c r="Q49" s="5">
        <v>2</v>
      </c>
      <c r="R49" s="5"/>
      <c r="S49" s="5">
        <v>2</v>
      </c>
      <c r="T49" s="3">
        <v>1</v>
      </c>
      <c r="U49" s="5"/>
      <c r="V49" s="5"/>
      <c r="W49" s="3">
        <v>2</v>
      </c>
      <c r="X49" s="5"/>
      <c r="Y49" s="5"/>
      <c r="Z49" s="5"/>
    </row>
    <row r="50" spans="1:26" ht="15" customHeight="1" x14ac:dyDescent="0.25">
      <c r="A50" s="16" t="s">
        <v>168</v>
      </c>
      <c r="B50" s="16" t="s">
        <v>67</v>
      </c>
      <c r="C50" s="13" t="s">
        <v>280</v>
      </c>
      <c r="D50" s="13">
        <v>5</v>
      </c>
      <c r="E50" s="13">
        <v>6</v>
      </c>
      <c r="F50" s="14" t="s">
        <v>229</v>
      </c>
      <c r="G50" s="3">
        <v>177</v>
      </c>
      <c r="H50" s="5">
        <v>200</v>
      </c>
      <c r="I50" s="5">
        <v>65</v>
      </c>
      <c r="J50" s="5"/>
      <c r="K50" s="5"/>
      <c r="L50" s="5"/>
      <c r="M50" s="3">
        <v>11</v>
      </c>
      <c r="N50" s="3">
        <v>1</v>
      </c>
      <c r="O50" s="5"/>
      <c r="P50" s="3">
        <v>1</v>
      </c>
      <c r="Q50" s="5">
        <v>1</v>
      </c>
      <c r="R50" s="5"/>
      <c r="S50" s="5">
        <v>1</v>
      </c>
      <c r="T50" s="3">
        <v>1</v>
      </c>
      <c r="U50" s="5"/>
      <c r="V50" s="5"/>
      <c r="W50" s="3">
        <v>1</v>
      </c>
      <c r="X50" s="5"/>
      <c r="Y50" s="5"/>
      <c r="Z50" s="5"/>
    </row>
    <row r="51" spans="1:26" ht="15" customHeight="1" x14ac:dyDescent="0.25">
      <c r="A51" s="16" t="s">
        <v>168</v>
      </c>
      <c r="B51" s="16" t="s">
        <v>90</v>
      </c>
      <c r="C51" s="13" t="s">
        <v>231</v>
      </c>
      <c r="D51" s="13">
        <v>6</v>
      </c>
      <c r="E51" s="13">
        <v>7</v>
      </c>
      <c r="F51" s="14" t="s">
        <v>230</v>
      </c>
      <c r="G51" s="3"/>
      <c r="H51" s="5">
        <f>25+214+105</f>
        <v>344</v>
      </c>
      <c r="I51" s="5"/>
      <c r="J51" s="5"/>
      <c r="K51" s="5"/>
      <c r="L51" s="5"/>
      <c r="M51" s="3">
        <v>16</v>
      </c>
      <c r="N51" s="3">
        <v>2</v>
      </c>
      <c r="O51" s="5"/>
      <c r="P51" s="3">
        <v>1</v>
      </c>
      <c r="Q51" s="5">
        <v>1</v>
      </c>
      <c r="R51" s="5"/>
      <c r="S51" s="5">
        <v>1</v>
      </c>
      <c r="T51" s="3">
        <v>1</v>
      </c>
      <c r="U51" s="5"/>
      <c r="V51" s="5"/>
      <c r="W51" s="3">
        <v>1</v>
      </c>
      <c r="X51" s="5"/>
      <c r="Y51" s="5"/>
      <c r="Z51" s="5"/>
    </row>
    <row r="52" spans="1:26" ht="15" customHeight="1" x14ac:dyDescent="0.25">
      <c r="A52" s="16" t="s">
        <v>168</v>
      </c>
      <c r="B52" s="16" t="s">
        <v>108</v>
      </c>
      <c r="C52" s="13" t="s">
        <v>169</v>
      </c>
      <c r="D52" s="13">
        <v>6</v>
      </c>
      <c r="E52" s="13">
        <v>1</v>
      </c>
      <c r="F52" s="14" t="s">
        <v>16</v>
      </c>
      <c r="G52" s="5"/>
      <c r="H52" s="11">
        <v>675</v>
      </c>
      <c r="I52" s="5"/>
      <c r="J52" s="5"/>
      <c r="K52" s="5"/>
      <c r="L52" s="5"/>
      <c r="M52" s="3">
        <v>5</v>
      </c>
      <c r="N52" s="3">
        <v>5</v>
      </c>
      <c r="O52" s="5"/>
      <c r="P52" s="3">
        <v>2</v>
      </c>
      <c r="Q52" s="5"/>
      <c r="R52" s="5"/>
      <c r="S52" s="5"/>
      <c r="T52" s="3">
        <v>2</v>
      </c>
      <c r="U52" s="5"/>
      <c r="V52" s="5"/>
      <c r="W52" s="3">
        <v>1</v>
      </c>
      <c r="X52" s="5"/>
      <c r="Y52" s="5"/>
      <c r="Z52" s="5"/>
    </row>
    <row r="53" spans="1:26" ht="15" customHeight="1" x14ac:dyDescent="0.25">
      <c r="A53" s="15" t="s">
        <v>130</v>
      </c>
      <c r="B53" s="15" t="s">
        <v>279</v>
      </c>
      <c r="C53" s="13" t="s">
        <v>126</v>
      </c>
      <c r="D53" s="13">
        <v>5</v>
      </c>
      <c r="E53" s="13">
        <v>4</v>
      </c>
      <c r="F53" s="14" t="s">
        <v>288</v>
      </c>
      <c r="G53" s="8"/>
      <c r="H53" s="8">
        <v>38</v>
      </c>
      <c r="I53" s="8"/>
      <c r="J53" s="8">
        <v>400</v>
      </c>
      <c r="K53" s="8">
        <v>40</v>
      </c>
      <c r="L53" s="8"/>
      <c r="M53" s="8">
        <v>11</v>
      </c>
      <c r="N53" s="8">
        <v>2</v>
      </c>
      <c r="O53" s="8"/>
      <c r="P53" s="8">
        <v>1</v>
      </c>
      <c r="Q53" s="8"/>
      <c r="R53" s="8"/>
      <c r="S53" s="8"/>
      <c r="T53" s="8">
        <v>1</v>
      </c>
      <c r="U53" s="8"/>
      <c r="V53" s="8"/>
      <c r="W53" s="8">
        <v>1</v>
      </c>
      <c r="X53" s="8"/>
      <c r="Y53" s="8"/>
      <c r="Z53" s="8"/>
    </row>
    <row r="54" spans="1:26" ht="15" customHeight="1" x14ac:dyDescent="0.25">
      <c r="A54" s="16" t="s">
        <v>130</v>
      </c>
      <c r="B54" s="16" t="s">
        <v>68</v>
      </c>
      <c r="C54" s="13" t="s">
        <v>281</v>
      </c>
      <c r="D54" s="13">
        <v>5</v>
      </c>
      <c r="E54" s="13">
        <v>2</v>
      </c>
      <c r="F54" s="14" t="s">
        <v>282</v>
      </c>
      <c r="G54" s="3">
        <v>61</v>
      </c>
      <c r="H54" s="5">
        <v>120</v>
      </c>
      <c r="I54" s="5"/>
      <c r="J54" s="5"/>
      <c r="K54" s="5"/>
      <c r="L54" s="5"/>
      <c r="M54" s="3">
        <v>8</v>
      </c>
      <c r="N54" s="3">
        <v>1</v>
      </c>
      <c r="O54" s="5"/>
      <c r="P54" s="3">
        <v>1</v>
      </c>
      <c r="Q54" s="5">
        <v>1</v>
      </c>
      <c r="R54" s="5"/>
      <c r="S54" s="5">
        <v>1</v>
      </c>
      <c r="T54" s="3">
        <v>1</v>
      </c>
      <c r="U54" s="5"/>
      <c r="V54" s="5"/>
      <c r="W54" s="3">
        <v>1</v>
      </c>
      <c r="X54" s="5"/>
      <c r="Y54" s="5"/>
      <c r="Z54" s="5"/>
    </row>
    <row r="55" spans="1:26" ht="15" customHeight="1" x14ac:dyDescent="0.25">
      <c r="A55" s="16" t="s">
        <v>130</v>
      </c>
      <c r="B55" s="16" t="s">
        <v>69</v>
      </c>
      <c r="C55" s="13" t="s">
        <v>283</v>
      </c>
      <c r="D55" s="13">
        <v>5</v>
      </c>
      <c r="E55" s="13">
        <v>1</v>
      </c>
      <c r="F55" s="14" t="s">
        <v>16</v>
      </c>
      <c r="G55" s="3"/>
      <c r="H55" s="5">
        <v>78</v>
      </c>
      <c r="I55" s="5">
        <v>12</v>
      </c>
      <c r="J55" s="5"/>
      <c r="K55" s="5"/>
      <c r="L55" s="5"/>
      <c r="M55" s="3">
        <v>4</v>
      </c>
      <c r="N55" s="3"/>
      <c r="O55" s="5"/>
      <c r="P55" s="3"/>
      <c r="Q55" s="5">
        <v>1</v>
      </c>
      <c r="R55" s="5"/>
      <c r="S55" s="5"/>
      <c r="T55" s="3">
        <v>1</v>
      </c>
      <c r="U55" s="5"/>
      <c r="V55" s="5"/>
      <c r="W55" s="3">
        <v>1</v>
      </c>
      <c r="X55" s="5"/>
      <c r="Y55" s="5"/>
      <c r="Z55" s="5"/>
    </row>
    <row r="56" spans="1:26" ht="15" customHeight="1" x14ac:dyDescent="0.25">
      <c r="A56" s="16" t="s">
        <v>130</v>
      </c>
      <c r="B56" s="16" t="s">
        <v>109</v>
      </c>
      <c r="C56" s="13" t="s">
        <v>284</v>
      </c>
      <c r="D56" s="13">
        <v>6</v>
      </c>
      <c r="E56" s="13">
        <v>3</v>
      </c>
      <c r="F56" s="14" t="s">
        <v>285</v>
      </c>
      <c r="G56" s="5"/>
      <c r="H56" s="11">
        <f>130+73</f>
        <v>203</v>
      </c>
      <c r="I56" s="5"/>
      <c r="J56" s="5"/>
      <c r="K56" s="5"/>
      <c r="L56" s="5"/>
      <c r="M56" s="3">
        <v>6</v>
      </c>
      <c r="N56" s="3">
        <v>1</v>
      </c>
      <c r="O56" s="5"/>
      <c r="P56" s="3">
        <v>1</v>
      </c>
      <c r="Q56" s="3"/>
      <c r="R56" s="5"/>
      <c r="S56" s="5"/>
      <c r="T56" s="3">
        <v>1</v>
      </c>
      <c r="U56" s="5"/>
      <c r="V56" s="5"/>
      <c r="W56" s="3">
        <v>1</v>
      </c>
      <c r="X56" s="5"/>
      <c r="Y56" s="5"/>
      <c r="Z56" s="5"/>
    </row>
    <row r="57" spans="1:26" ht="15" customHeight="1" x14ac:dyDescent="0.25">
      <c r="A57" s="16" t="s">
        <v>130</v>
      </c>
      <c r="B57" s="16" t="s">
        <v>115</v>
      </c>
      <c r="C57" s="13" t="s">
        <v>287</v>
      </c>
      <c r="D57" s="13">
        <v>6</v>
      </c>
      <c r="E57" s="13">
        <v>5</v>
      </c>
      <c r="F57" s="14" t="s">
        <v>286</v>
      </c>
      <c r="G57" s="5"/>
      <c r="H57" s="11">
        <f>85+123</f>
        <v>208</v>
      </c>
      <c r="I57" s="5"/>
      <c r="J57" s="5"/>
      <c r="K57" s="5"/>
      <c r="L57" s="5"/>
      <c r="M57" s="3">
        <v>8</v>
      </c>
      <c r="N57" s="3">
        <v>1</v>
      </c>
      <c r="O57" s="5"/>
      <c r="P57" s="3">
        <v>1</v>
      </c>
      <c r="Q57" s="3"/>
      <c r="R57" s="5"/>
      <c r="S57" s="5"/>
      <c r="T57" s="3">
        <v>1</v>
      </c>
      <c r="U57" s="5"/>
      <c r="V57" s="5"/>
      <c r="W57" s="3">
        <v>1</v>
      </c>
      <c r="X57" s="5"/>
      <c r="Y57" s="5"/>
      <c r="Z57" s="5"/>
    </row>
    <row r="58" spans="1:26" ht="15" customHeight="1" x14ac:dyDescent="0.25">
      <c r="A58" s="15" t="s">
        <v>289</v>
      </c>
      <c r="B58" s="15" t="s">
        <v>40</v>
      </c>
      <c r="C58" s="13" t="s">
        <v>290</v>
      </c>
      <c r="D58" s="13">
        <v>5</v>
      </c>
      <c r="E58" s="13">
        <v>1</v>
      </c>
      <c r="F58" s="14" t="s">
        <v>16</v>
      </c>
      <c r="G58" s="3">
        <v>56</v>
      </c>
      <c r="H58" s="3"/>
      <c r="I58" s="3">
        <v>4</v>
      </c>
      <c r="J58" s="8"/>
      <c r="K58" s="8"/>
      <c r="L58" s="8"/>
      <c r="M58" s="3">
        <v>1</v>
      </c>
      <c r="N58" s="8">
        <v>1</v>
      </c>
      <c r="O58" s="8"/>
      <c r="P58" s="8">
        <v>1</v>
      </c>
      <c r="Q58" s="5"/>
      <c r="R58" s="8"/>
      <c r="S58" s="8"/>
      <c r="T58" s="8">
        <v>1</v>
      </c>
      <c r="U58" s="8"/>
      <c r="V58" s="8"/>
      <c r="W58" s="8">
        <v>1</v>
      </c>
      <c r="X58" s="8"/>
      <c r="Y58" s="8"/>
      <c r="Z58" s="8"/>
    </row>
    <row r="59" spans="1:26" ht="15" customHeight="1" x14ac:dyDescent="0.25">
      <c r="A59" s="16" t="s">
        <v>289</v>
      </c>
      <c r="B59" s="16" t="s">
        <v>91</v>
      </c>
      <c r="C59" s="13" t="s">
        <v>292</v>
      </c>
      <c r="D59" s="13">
        <v>6</v>
      </c>
      <c r="E59" s="13">
        <v>4</v>
      </c>
      <c r="F59" s="14" t="s">
        <v>291</v>
      </c>
      <c r="G59" s="3"/>
      <c r="H59" s="5">
        <f>10+228</f>
        <v>238</v>
      </c>
      <c r="I59" s="5"/>
      <c r="J59" s="5"/>
      <c r="K59" s="5"/>
      <c r="L59" s="5"/>
      <c r="M59" s="3">
        <v>11</v>
      </c>
      <c r="N59" s="3">
        <v>1</v>
      </c>
      <c r="O59" s="5"/>
      <c r="P59" s="3">
        <v>1</v>
      </c>
      <c r="Q59" s="5"/>
      <c r="R59" s="5"/>
      <c r="S59" s="5"/>
      <c r="T59" s="3">
        <v>1</v>
      </c>
      <c r="U59" s="5"/>
      <c r="V59" s="5"/>
      <c r="W59" s="3">
        <v>1</v>
      </c>
      <c r="X59" s="5"/>
      <c r="Y59" s="5"/>
      <c r="Z59" s="5"/>
    </row>
    <row r="60" spans="1:26" ht="15" customHeight="1" x14ac:dyDescent="0.25">
      <c r="A60" s="15" t="s">
        <v>131</v>
      </c>
      <c r="B60" s="15" t="s">
        <v>17</v>
      </c>
      <c r="C60" s="13" t="s">
        <v>127</v>
      </c>
      <c r="D60" s="13">
        <v>5</v>
      </c>
      <c r="E60" s="13">
        <v>3</v>
      </c>
      <c r="F60" s="14" t="s">
        <v>132</v>
      </c>
      <c r="G60" s="8">
        <f>38+137</f>
        <v>175</v>
      </c>
      <c r="H60" s="8"/>
      <c r="I60" s="8"/>
      <c r="J60" s="10"/>
      <c r="K60" s="10"/>
      <c r="L60" s="10"/>
      <c r="M60" s="8">
        <v>4</v>
      </c>
      <c r="N60" s="8">
        <v>1</v>
      </c>
      <c r="O60" s="8"/>
      <c r="P60" s="8">
        <v>1</v>
      </c>
      <c r="Q60" s="8"/>
      <c r="R60" s="8">
        <v>1</v>
      </c>
      <c r="S60" s="8"/>
      <c r="T60" s="8"/>
      <c r="U60" s="8"/>
      <c r="V60" s="8"/>
      <c r="W60" s="8">
        <v>1</v>
      </c>
      <c r="X60" s="8"/>
      <c r="Y60" s="8"/>
      <c r="Z60" s="8"/>
    </row>
    <row r="61" spans="1:26" ht="15" customHeight="1" x14ac:dyDescent="0.25">
      <c r="A61" s="15" t="s">
        <v>131</v>
      </c>
      <c r="B61" s="15" t="s">
        <v>18</v>
      </c>
      <c r="C61" s="13" t="s">
        <v>133</v>
      </c>
      <c r="D61" s="13">
        <v>5</v>
      </c>
      <c r="E61" s="13">
        <v>6</v>
      </c>
      <c r="F61" s="14" t="s">
        <v>134</v>
      </c>
      <c r="G61" s="8">
        <f>231+135</f>
        <v>366</v>
      </c>
      <c r="H61" s="8">
        <v>40</v>
      </c>
      <c r="I61" s="8"/>
      <c r="J61" s="10"/>
      <c r="K61" s="10"/>
      <c r="L61" s="10"/>
      <c r="M61" s="8">
        <v>9</v>
      </c>
      <c r="N61" s="8">
        <v>1</v>
      </c>
      <c r="O61" s="8"/>
      <c r="P61" s="8">
        <v>1</v>
      </c>
      <c r="Q61" s="8"/>
      <c r="R61" s="8"/>
      <c r="S61" s="8"/>
      <c r="T61" s="8">
        <v>1</v>
      </c>
      <c r="U61" s="8"/>
      <c r="V61" s="8"/>
      <c r="W61" s="8">
        <v>1</v>
      </c>
      <c r="X61" s="8"/>
      <c r="Y61" s="8"/>
      <c r="Z61" s="8"/>
    </row>
    <row r="62" spans="1:26" ht="15" customHeight="1" x14ac:dyDescent="0.25">
      <c r="A62" s="15" t="s">
        <v>131</v>
      </c>
      <c r="B62" s="15" t="s">
        <v>41</v>
      </c>
      <c r="C62" s="13" t="s">
        <v>135</v>
      </c>
      <c r="D62" s="13">
        <v>5</v>
      </c>
      <c r="E62" s="13">
        <v>1</v>
      </c>
      <c r="F62" s="14" t="s">
        <v>16</v>
      </c>
      <c r="G62" s="3">
        <v>136</v>
      </c>
      <c r="H62" s="3"/>
      <c r="I62" s="3">
        <v>7</v>
      </c>
      <c r="J62" s="8"/>
      <c r="K62" s="8"/>
      <c r="L62" s="8"/>
      <c r="M62" s="3">
        <v>3</v>
      </c>
      <c r="N62" s="8">
        <v>1</v>
      </c>
      <c r="O62" s="8"/>
      <c r="P62" s="8">
        <v>1</v>
      </c>
      <c r="Q62" s="5"/>
      <c r="R62" s="8"/>
      <c r="S62" s="8"/>
      <c r="T62" s="8">
        <v>1</v>
      </c>
      <c r="U62" s="8"/>
      <c r="V62" s="8"/>
      <c r="W62" s="8">
        <v>1</v>
      </c>
      <c r="X62" s="8"/>
      <c r="Y62" s="8"/>
      <c r="Z62" s="8"/>
    </row>
    <row r="63" spans="1:26" ht="15" customHeight="1" x14ac:dyDescent="0.25">
      <c r="A63" s="15" t="s">
        <v>131</v>
      </c>
      <c r="B63" s="15" t="s">
        <v>52</v>
      </c>
      <c r="C63" s="13" t="s">
        <v>137</v>
      </c>
      <c r="D63" s="13">
        <v>5</v>
      </c>
      <c r="E63" s="13">
        <v>2</v>
      </c>
      <c r="F63" s="14" t="s">
        <v>136</v>
      </c>
      <c r="G63" s="3">
        <v>105</v>
      </c>
      <c r="H63" s="3"/>
      <c r="I63" s="3">
        <v>4</v>
      </c>
      <c r="J63" s="8"/>
      <c r="K63" s="8"/>
      <c r="L63" s="8"/>
      <c r="M63" s="3">
        <v>3</v>
      </c>
      <c r="N63" s="8">
        <v>1</v>
      </c>
      <c r="O63" s="8"/>
      <c r="P63" s="8">
        <v>1</v>
      </c>
      <c r="Q63" s="5"/>
      <c r="R63" s="8"/>
      <c r="S63" s="8"/>
      <c r="T63" s="8">
        <v>1</v>
      </c>
      <c r="U63" s="8"/>
      <c r="V63" s="8"/>
      <c r="W63" s="8">
        <v>1</v>
      </c>
      <c r="X63" s="8"/>
      <c r="Y63" s="8"/>
      <c r="Z63" s="8"/>
    </row>
    <row r="64" spans="1:26" ht="15" customHeight="1" x14ac:dyDescent="0.25">
      <c r="A64" s="16" t="s">
        <v>131</v>
      </c>
      <c r="B64" s="16" t="s">
        <v>70</v>
      </c>
      <c r="C64" s="13" t="s">
        <v>141</v>
      </c>
      <c r="D64" s="13">
        <v>5</v>
      </c>
      <c r="E64" s="13">
        <v>3</v>
      </c>
      <c r="F64" s="14" t="s">
        <v>140</v>
      </c>
      <c r="G64" s="3">
        <f>182-125</f>
        <v>57</v>
      </c>
      <c r="H64" s="5">
        <v>125</v>
      </c>
      <c r="I64" s="5">
        <v>25</v>
      </c>
      <c r="J64" s="5"/>
      <c r="K64" s="5"/>
      <c r="L64" s="5"/>
      <c r="M64" s="3">
        <v>2</v>
      </c>
      <c r="N64" s="3">
        <v>1</v>
      </c>
      <c r="O64" s="5"/>
      <c r="P64" s="3">
        <v>1</v>
      </c>
      <c r="Q64" s="5"/>
      <c r="R64" s="5"/>
      <c r="S64" s="5"/>
      <c r="T64" s="3">
        <v>1</v>
      </c>
      <c r="U64" s="5"/>
      <c r="V64" s="5"/>
      <c r="W64" s="3">
        <v>1</v>
      </c>
      <c r="X64" s="5"/>
      <c r="Y64" s="5"/>
      <c r="Z64" s="5"/>
    </row>
    <row r="65" spans="1:27" ht="15" customHeight="1" x14ac:dyDescent="0.25">
      <c r="A65" s="16" t="s">
        <v>131</v>
      </c>
      <c r="B65" s="16" t="s">
        <v>71</v>
      </c>
      <c r="C65" s="13" t="s">
        <v>138</v>
      </c>
      <c r="D65" s="13">
        <v>5</v>
      </c>
      <c r="E65" s="13">
        <v>2</v>
      </c>
      <c r="F65" s="14" t="s">
        <v>139</v>
      </c>
      <c r="G65" s="3">
        <f>127-77</f>
        <v>50</v>
      </c>
      <c r="H65" s="5">
        <v>77</v>
      </c>
      <c r="I65" s="5">
        <v>15</v>
      </c>
      <c r="J65" s="5"/>
      <c r="K65" s="5"/>
      <c r="L65" s="5"/>
      <c r="M65" s="3">
        <v>10</v>
      </c>
      <c r="N65" s="3"/>
      <c r="O65" s="5"/>
      <c r="P65" s="3">
        <v>1</v>
      </c>
      <c r="Q65" s="5"/>
      <c r="R65" s="5"/>
      <c r="S65" s="5"/>
      <c r="T65" s="3">
        <v>1</v>
      </c>
      <c r="U65" s="5"/>
      <c r="V65" s="5"/>
      <c r="W65" s="3">
        <v>1</v>
      </c>
      <c r="X65" s="5"/>
      <c r="Y65" s="5"/>
      <c r="Z65" s="5"/>
    </row>
    <row r="66" spans="1:27" ht="15" customHeight="1" x14ac:dyDescent="0.25">
      <c r="A66" s="16" t="s">
        <v>131</v>
      </c>
      <c r="B66" s="16" t="s">
        <v>92</v>
      </c>
      <c r="C66" s="13" t="s">
        <v>148</v>
      </c>
      <c r="D66" s="13">
        <v>6</v>
      </c>
      <c r="E66" s="13">
        <v>6</v>
      </c>
      <c r="F66" s="14" t="s">
        <v>343</v>
      </c>
      <c r="G66" s="3"/>
      <c r="H66" s="5">
        <v>371</v>
      </c>
      <c r="I66" s="5"/>
      <c r="J66" s="5"/>
      <c r="K66" s="5"/>
      <c r="L66" s="5"/>
      <c r="M66" s="3">
        <v>8</v>
      </c>
      <c r="N66" s="3">
        <v>2</v>
      </c>
      <c r="O66" s="5"/>
      <c r="P66" s="3">
        <v>1</v>
      </c>
      <c r="Q66" s="5">
        <v>1</v>
      </c>
      <c r="R66" s="5"/>
      <c r="S66" s="5">
        <v>1</v>
      </c>
      <c r="T66" s="3">
        <v>1</v>
      </c>
      <c r="U66" s="5"/>
      <c r="V66" s="5"/>
      <c r="W66" s="3">
        <v>1</v>
      </c>
      <c r="X66" s="5"/>
      <c r="Y66" s="5"/>
      <c r="Z66" s="5"/>
    </row>
    <row r="67" spans="1:27" ht="15" customHeight="1" x14ac:dyDescent="0.25">
      <c r="A67" s="16" t="s">
        <v>131</v>
      </c>
      <c r="B67" s="16" t="s">
        <v>120</v>
      </c>
      <c r="C67" s="13" t="s">
        <v>144</v>
      </c>
      <c r="D67" s="13">
        <v>6</v>
      </c>
      <c r="E67" s="13">
        <v>6</v>
      </c>
      <c r="F67" s="14" t="s">
        <v>145</v>
      </c>
      <c r="G67" s="5"/>
      <c r="H67" s="11">
        <v>580</v>
      </c>
      <c r="I67" s="5"/>
      <c r="J67" s="5"/>
      <c r="K67" s="5"/>
      <c r="L67" s="5"/>
      <c r="M67" s="3">
        <v>7</v>
      </c>
      <c r="N67" s="3">
        <v>3</v>
      </c>
      <c r="O67" s="5"/>
      <c r="P67" s="3">
        <v>3</v>
      </c>
      <c r="Q67" s="3">
        <v>1</v>
      </c>
      <c r="R67" s="5"/>
      <c r="S67" s="5">
        <v>1</v>
      </c>
      <c r="T67" s="3">
        <v>2</v>
      </c>
      <c r="U67" s="5"/>
      <c r="V67" s="5"/>
      <c r="W67" s="3">
        <v>2</v>
      </c>
      <c r="X67" s="5"/>
      <c r="Y67" s="5"/>
      <c r="Z67" s="5"/>
    </row>
    <row r="68" spans="1:27" ht="15" customHeight="1" x14ac:dyDescent="0.25">
      <c r="A68" s="16" t="s">
        <v>131</v>
      </c>
      <c r="B68" s="16" t="s">
        <v>121</v>
      </c>
      <c r="C68" s="13" t="s">
        <v>146</v>
      </c>
      <c r="D68" s="13">
        <v>6</v>
      </c>
      <c r="E68" s="13">
        <v>8</v>
      </c>
      <c r="F68" s="14" t="s">
        <v>147</v>
      </c>
      <c r="G68" s="5"/>
      <c r="H68" s="11">
        <v>592</v>
      </c>
      <c r="I68" s="5"/>
      <c r="J68" s="5"/>
      <c r="K68" s="5"/>
      <c r="L68" s="5"/>
      <c r="M68" s="3">
        <v>11</v>
      </c>
      <c r="N68" s="3">
        <v>4</v>
      </c>
      <c r="O68" s="5"/>
      <c r="P68" s="3">
        <v>3</v>
      </c>
      <c r="Q68" s="3">
        <v>1</v>
      </c>
      <c r="R68" s="5"/>
      <c r="S68" s="5">
        <v>1</v>
      </c>
      <c r="T68" s="3">
        <v>3</v>
      </c>
      <c r="U68" s="5"/>
      <c r="V68" s="5"/>
      <c r="W68" s="3">
        <v>3</v>
      </c>
      <c r="X68" s="5"/>
      <c r="Y68" s="5"/>
      <c r="Z68" s="5"/>
    </row>
    <row r="69" spans="1:27" ht="15" customHeight="1" x14ac:dyDescent="0.25">
      <c r="A69" s="16" t="s">
        <v>131</v>
      </c>
      <c r="B69" s="16" t="s">
        <v>122</v>
      </c>
      <c r="C69" s="13" t="s">
        <v>143</v>
      </c>
      <c r="D69" s="13">
        <v>6</v>
      </c>
      <c r="E69" s="13">
        <v>2</v>
      </c>
      <c r="F69" s="14" t="s">
        <v>142</v>
      </c>
      <c r="G69" s="5"/>
      <c r="H69" s="5">
        <v>400</v>
      </c>
      <c r="I69" s="5"/>
      <c r="J69" s="5"/>
      <c r="K69" s="5"/>
      <c r="L69" s="5"/>
      <c r="M69" s="3">
        <v>12</v>
      </c>
      <c r="N69" s="3">
        <v>3</v>
      </c>
      <c r="O69" s="5"/>
      <c r="P69" s="3">
        <v>2</v>
      </c>
      <c r="Q69" s="5"/>
      <c r="R69" s="5"/>
      <c r="S69" s="5"/>
      <c r="T69" s="3">
        <v>1</v>
      </c>
      <c r="U69" s="5"/>
      <c r="V69" s="5"/>
      <c r="W69" s="3">
        <v>1</v>
      </c>
      <c r="X69" s="5"/>
      <c r="Y69" s="5"/>
      <c r="Z69" s="5"/>
    </row>
    <row r="70" spans="1:27" ht="15" customHeight="1" x14ac:dyDescent="0.25">
      <c r="A70" s="15" t="s">
        <v>293</v>
      </c>
      <c r="B70" s="15" t="s">
        <v>42</v>
      </c>
      <c r="C70" s="13" t="s">
        <v>302</v>
      </c>
      <c r="D70" s="13">
        <v>5</v>
      </c>
      <c r="E70" s="13">
        <v>2</v>
      </c>
      <c r="F70" s="14" t="s">
        <v>303</v>
      </c>
      <c r="G70" s="3">
        <v>140</v>
      </c>
      <c r="H70" s="3">
        <f>68+10</f>
        <v>78</v>
      </c>
      <c r="I70" s="3">
        <v>7</v>
      </c>
      <c r="J70" s="8"/>
      <c r="K70" s="8"/>
      <c r="L70" s="8"/>
      <c r="M70" s="3">
        <v>2</v>
      </c>
      <c r="N70" s="8">
        <v>1</v>
      </c>
      <c r="O70" s="8"/>
      <c r="P70" s="8">
        <v>1</v>
      </c>
      <c r="Q70" s="5"/>
      <c r="R70" s="8"/>
      <c r="S70" s="8"/>
      <c r="T70" s="8">
        <v>1</v>
      </c>
      <c r="U70" s="8"/>
      <c r="V70" s="8"/>
      <c r="W70" s="8">
        <v>1</v>
      </c>
      <c r="X70" s="8"/>
      <c r="Y70" s="8"/>
      <c r="Z70" s="8"/>
    </row>
    <row r="71" spans="1:27" ht="15" customHeight="1" x14ac:dyDescent="0.25">
      <c r="A71" s="16" t="s">
        <v>293</v>
      </c>
      <c r="B71" s="16" t="s">
        <v>72</v>
      </c>
      <c r="C71" s="13" t="s">
        <v>295</v>
      </c>
      <c r="D71" s="13">
        <v>5</v>
      </c>
      <c r="E71" s="13">
        <v>2</v>
      </c>
      <c r="F71" s="14" t="s">
        <v>294</v>
      </c>
      <c r="G71" s="3"/>
      <c r="H71" s="5">
        <f>48+113</f>
        <v>161</v>
      </c>
      <c r="I71" s="5">
        <v>20</v>
      </c>
      <c r="J71" s="5"/>
      <c r="K71" s="5"/>
      <c r="L71" s="5"/>
      <c r="M71" s="3">
        <v>3</v>
      </c>
      <c r="N71" s="3">
        <v>2</v>
      </c>
      <c r="O71" s="5"/>
      <c r="P71" s="3">
        <v>1</v>
      </c>
      <c r="Q71" s="5">
        <v>1</v>
      </c>
      <c r="R71" s="5"/>
      <c r="S71" s="5">
        <v>1</v>
      </c>
      <c r="T71" s="3">
        <v>1</v>
      </c>
      <c r="U71" s="5"/>
      <c r="V71" s="5"/>
      <c r="W71" s="3">
        <v>2</v>
      </c>
      <c r="X71" s="5"/>
      <c r="Y71" s="5"/>
      <c r="Z71" s="5"/>
    </row>
    <row r="72" spans="1:27" s="4" customFormat="1" ht="15" customHeight="1" x14ac:dyDescent="0.25">
      <c r="A72" s="16" t="s">
        <v>293</v>
      </c>
      <c r="B72" s="16" t="s">
        <v>73</v>
      </c>
      <c r="C72" s="13" t="s">
        <v>298</v>
      </c>
      <c r="D72" s="13">
        <v>5</v>
      </c>
      <c r="E72" s="13">
        <v>5</v>
      </c>
      <c r="F72" s="14" t="s">
        <v>297</v>
      </c>
      <c r="G72" s="3">
        <v>198</v>
      </c>
      <c r="H72" s="5">
        <v>200</v>
      </c>
      <c r="I72" s="5"/>
      <c r="J72" s="5"/>
      <c r="K72" s="5"/>
      <c r="L72" s="5"/>
      <c r="M72" s="3">
        <v>13</v>
      </c>
      <c r="N72" s="3">
        <v>1</v>
      </c>
      <c r="O72" s="5"/>
      <c r="P72" s="3">
        <v>1</v>
      </c>
      <c r="Q72" s="5">
        <v>1</v>
      </c>
      <c r="R72" s="5"/>
      <c r="S72" s="5">
        <v>1</v>
      </c>
      <c r="T72" s="3">
        <v>1</v>
      </c>
      <c r="U72" s="5"/>
      <c r="V72" s="5"/>
      <c r="W72" s="3">
        <v>1</v>
      </c>
      <c r="X72" s="5"/>
      <c r="Y72" s="5"/>
      <c r="Z72" s="5"/>
      <c r="AA72"/>
    </row>
    <row r="73" spans="1:27" ht="15" customHeight="1" x14ac:dyDescent="0.25">
      <c r="A73" s="16" t="s">
        <v>293</v>
      </c>
      <c r="B73" s="16" t="s">
        <v>74</v>
      </c>
      <c r="C73" s="13" t="s">
        <v>300</v>
      </c>
      <c r="D73" s="13">
        <v>5</v>
      </c>
      <c r="E73" s="13">
        <v>5</v>
      </c>
      <c r="F73" s="14" t="s">
        <v>299</v>
      </c>
      <c r="G73" s="3">
        <v>146</v>
      </c>
      <c r="H73" s="5">
        <v>194</v>
      </c>
      <c r="I73" s="5"/>
      <c r="J73" s="5"/>
      <c r="K73" s="5"/>
      <c r="L73" s="5"/>
      <c r="M73" s="3">
        <v>6</v>
      </c>
      <c r="N73" s="3">
        <v>2</v>
      </c>
      <c r="O73" s="5"/>
      <c r="P73" s="3">
        <v>2</v>
      </c>
      <c r="Q73" s="5">
        <v>2</v>
      </c>
      <c r="R73" s="5"/>
      <c r="S73" s="5">
        <v>2</v>
      </c>
      <c r="T73" s="3">
        <v>2</v>
      </c>
      <c r="U73" s="5"/>
      <c r="V73" s="5"/>
      <c r="W73" s="3">
        <v>2</v>
      </c>
      <c r="X73" s="5"/>
      <c r="Y73" s="5"/>
      <c r="Z73" s="5"/>
    </row>
    <row r="74" spans="1:27" ht="15" customHeight="1" x14ac:dyDescent="0.25">
      <c r="A74" s="16" t="s">
        <v>293</v>
      </c>
      <c r="B74" s="16" t="s">
        <v>75</v>
      </c>
      <c r="C74" s="13" t="s">
        <v>301</v>
      </c>
      <c r="D74" s="13">
        <v>5</v>
      </c>
      <c r="E74" s="13">
        <v>2</v>
      </c>
      <c r="F74" s="14" t="s">
        <v>296</v>
      </c>
      <c r="G74" s="3">
        <v>0</v>
      </c>
      <c r="H74" s="5">
        <v>195</v>
      </c>
      <c r="I74" s="5"/>
      <c r="J74" s="5"/>
      <c r="K74" s="5"/>
      <c r="L74" s="5"/>
      <c r="M74" s="3">
        <v>6</v>
      </c>
      <c r="N74" s="3">
        <v>1</v>
      </c>
      <c r="O74" s="5"/>
      <c r="P74" s="3">
        <v>2</v>
      </c>
      <c r="Q74" s="5"/>
      <c r="R74" s="5"/>
      <c r="S74" s="5"/>
      <c r="T74" s="3">
        <v>2</v>
      </c>
      <c r="U74" s="5"/>
      <c r="V74" s="5"/>
      <c r="W74" s="3">
        <v>2</v>
      </c>
      <c r="X74" s="5"/>
      <c r="Y74" s="5"/>
      <c r="Z74" s="5"/>
      <c r="AA74" s="4"/>
    </row>
    <row r="75" spans="1:27" ht="15" customHeight="1" x14ac:dyDescent="0.25">
      <c r="A75" s="15" t="s">
        <v>149</v>
      </c>
      <c r="B75" s="15" t="s">
        <v>21</v>
      </c>
      <c r="C75" s="13" t="s">
        <v>232</v>
      </c>
      <c r="D75" s="13">
        <v>5</v>
      </c>
      <c r="E75" s="13">
        <v>3</v>
      </c>
      <c r="F75" s="14" t="s">
        <v>233</v>
      </c>
      <c r="G75" s="8"/>
      <c r="H75" s="8"/>
      <c r="I75" s="8"/>
      <c r="J75" s="8">
        <f>114+270</f>
        <v>384</v>
      </c>
      <c r="K75" s="8">
        <v>30</v>
      </c>
      <c r="L75" s="8"/>
      <c r="M75" s="8">
        <v>10</v>
      </c>
      <c r="N75" s="8">
        <v>1</v>
      </c>
      <c r="O75" s="8"/>
      <c r="P75" s="8">
        <v>1</v>
      </c>
      <c r="Q75" s="8"/>
      <c r="R75" s="8"/>
      <c r="S75" s="8"/>
      <c r="T75" s="8">
        <v>1</v>
      </c>
      <c r="U75" s="8"/>
      <c r="V75" s="8"/>
      <c r="W75" s="8">
        <v>1</v>
      </c>
      <c r="X75" s="8"/>
      <c r="Y75" s="8"/>
      <c r="Z75" s="8"/>
    </row>
    <row r="76" spans="1:27" ht="15" customHeight="1" x14ac:dyDescent="0.25">
      <c r="A76" s="16" t="s">
        <v>149</v>
      </c>
      <c r="B76" s="16" t="s">
        <v>93</v>
      </c>
      <c r="C76" s="13" t="s">
        <v>150</v>
      </c>
      <c r="D76" s="13">
        <v>6</v>
      </c>
      <c r="E76" s="13">
        <v>2</v>
      </c>
      <c r="F76" s="14" t="s">
        <v>142</v>
      </c>
      <c r="G76" s="3"/>
      <c r="H76" s="5">
        <v>265</v>
      </c>
      <c r="I76" s="5"/>
      <c r="J76" s="5"/>
      <c r="K76" s="5"/>
      <c r="L76" s="5"/>
      <c r="M76" s="3">
        <v>4</v>
      </c>
      <c r="N76" s="3">
        <v>1</v>
      </c>
      <c r="O76" s="5"/>
      <c r="P76" s="3">
        <v>1</v>
      </c>
      <c r="Q76" s="5"/>
      <c r="R76" s="5"/>
      <c r="S76" s="5"/>
      <c r="T76" s="3">
        <v>1</v>
      </c>
      <c r="U76" s="5"/>
      <c r="V76" s="5"/>
      <c r="W76" s="3">
        <v>1</v>
      </c>
      <c r="X76" s="5"/>
      <c r="Y76" s="5"/>
      <c r="Z76" s="5"/>
    </row>
    <row r="77" spans="1:27" ht="15" customHeight="1" x14ac:dyDescent="0.25">
      <c r="A77" s="16" t="s">
        <v>149</v>
      </c>
      <c r="B77" s="16" t="s">
        <v>94</v>
      </c>
      <c r="C77" s="13" t="s">
        <v>151</v>
      </c>
      <c r="D77" s="13">
        <v>6</v>
      </c>
      <c r="E77" s="13">
        <v>4</v>
      </c>
      <c r="F77" s="14" t="s">
        <v>152</v>
      </c>
      <c r="G77" s="3"/>
      <c r="H77" s="5">
        <f>151+14</f>
        <v>165</v>
      </c>
      <c r="I77" s="5"/>
      <c r="J77" s="5"/>
      <c r="K77" s="5"/>
      <c r="L77" s="5"/>
      <c r="M77" s="3">
        <v>6</v>
      </c>
      <c r="N77" s="3">
        <v>1</v>
      </c>
      <c r="O77" s="5"/>
      <c r="P77" s="3">
        <v>1</v>
      </c>
      <c r="Q77" s="5"/>
      <c r="R77" s="5"/>
      <c r="S77" s="5"/>
      <c r="T77" s="3">
        <v>1</v>
      </c>
      <c r="U77" s="5"/>
      <c r="V77" s="5"/>
      <c r="W77" s="3">
        <v>1</v>
      </c>
      <c r="X77" s="5"/>
      <c r="Y77" s="5"/>
      <c r="Z77" s="5"/>
    </row>
    <row r="78" spans="1:27" ht="15" customHeight="1" x14ac:dyDescent="0.25">
      <c r="A78" s="16" t="s">
        <v>149</v>
      </c>
      <c r="B78" s="16" t="s">
        <v>95</v>
      </c>
      <c r="C78" s="13" t="s">
        <v>153</v>
      </c>
      <c r="D78" s="13">
        <v>6</v>
      </c>
      <c r="E78" s="13">
        <v>5</v>
      </c>
      <c r="F78" s="14" t="s">
        <v>154</v>
      </c>
      <c r="G78" s="3"/>
      <c r="H78" s="5">
        <f>15+257</f>
        <v>272</v>
      </c>
      <c r="I78" s="5"/>
      <c r="J78" s="5"/>
      <c r="K78" s="5"/>
      <c r="L78" s="5"/>
      <c r="M78" s="3">
        <v>8</v>
      </c>
      <c r="N78" s="3">
        <v>2</v>
      </c>
      <c r="O78" s="5"/>
      <c r="P78" s="3">
        <v>1</v>
      </c>
      <c r="Q78" s="5">
        <v>1</v>
      </c>
      <c r="R78" s="5"/>
      <c r="S78" s="5">
        <v>1</v>
      </c>
      <c r="T78" s="3">
        <v>1</v>
      </c>
      <c r="U78" s="5"/>
      <c r="V78" s="5"/>
      <c r="W78" s="3">
        <v>1</v>
      </c>
      <c r="X78" s="5"/>
      <c r="Y78" s="5"/>
      <c r="Z78" s="5"/>
    </row>
    <row r="79" spans="1:27" ht="34.5" customHeight="1" x14ac:dyDescent="0.25">
      <c r="A79" s="16" t="s">
        <v>149</v>
      </c>
      <c r="B79" s="16" t="s">
        <v>110</v>
      </c>
      <c r="C79" s="13" t="s">
        <v>155</v>
      </c>
      <c r="D79" s="13">
        <v>6</v>
      </c>
      <c r="E79" s="13">
        <v>1</v>
      </c>
      <c r="F79" s="14" t="s">
        <v>16</v>
      </c>
      <c r="G79" s="5"/>
      <c r="H79" s="11">
        <v>95</v>
      </c>
      <c r="I79" s="5"/>
      <c r="J79" s="5"/>
      <c r="K79" s="5"/>
      <c r="L79" s="5"/>
      <c r="M79" s="3">
        <v>1</v>
      </c>
      <c r="N79" s="3">
        <v>1</v>
      </c>
      <c r="O79" s="5"/>
      <c r="P79" s="3">
        <v>1</v>
      </c>
      <c r="Q79" s="5"/>
      <c r="R79" s="5"/>
      <c r="S79" s="5"/>
      <c r="T79" s="3">
        <v>1</v>
      </c>
      <c r="U79" s="5"/>
      <c r="V79" s="5"/>
      <c r="W79" s="3">
        <v>1</v>
      </c>
      <c r="X79" s="5"/>
      <c r="Y79" s="5"/>
      <c r="Z79" s="5"/>
    </row>
    <row r="80" spans="1:27" ht="15" customHeight="1" x14ac:dyDescent="0.25">
      <c r="A80" s="15" t="s">
        <v>175</v>
      </c>
      <c r="B80" s="15" t="s">
        <v>22</v>
      </c>
      <c r="C80" s="13" t="s">
        <v>305</v>
      </c>
      <c r="D80" s="13">
        <v>5</v>
      </c>
      <c r="E80" s="13">
        <v>4</v>
      </c>
      <c r="F80" s="14" t="s">
        <v>304</v>
      </c>
      <c r="G80" s="8"/>
      <c r="H80" s="8"/>
      <c r="I80" s="8"/>
      <c r="J80" s="8">
        <f>48+75</f>
        <v>123</v>
      </c>
      <c r="K80" s="8">
        <v>237</v>
      </c>
      <c r="L80" s="8"/>
      <c r="M80" s="8">
        <v>5</v>
      </c>
      <c r="N80" s="8">
        <v>2</v>
      </c>
      <c r="O80" s="8"/>
      <c r="P80" s="8">
        <v>1</v>
      </c>
      <c r="Q80" s="8">
        <v>1</v>
      </c>
      <c r="R80" s="8">
        <v>1</v>
      </c>
      <c r="S80" s="8"/>
      <c r="T80" s="8">
        <v>1</v>
      </c>
      <c r="U80" s="8"/>
      <c r="V80" s="8"/>
      <c r="W80" s="8">
        <v>2</v>
      </c>
      <c r="X80" s="8"/>
      <c r="Y80" s="8"/>
      <c r="Z80" s="8"/>
    </row>
    <row r="81" spans="1:26" ht="15" customHeight="1" x14ac:dyDescent="0.25">
      <c r="A81" s="15" t="s">
        <v>175</v>
      </c>
      <c r="B81" s="15" t="s">
        <v>43</v>
      </c>
      <c r="C81" s="13" t="s">
        <v>307</v>
      </c>
      <c r="D81" s="13">
        <v>5</v>
      </c>
      <c r="E81" s="13">
        <v>3</v>
      </c>
      <c r="F81" s="14" t="s">
        <v>306</v>
      </c>
      <c r="G81" s="3">
        <v>165</v>
      </c>
      <c r="H81" s="3"/>
      <c r="I81" s="3">
        <v>6</v>
      </c>
      <c r="J81" s="8"/>
      <c r="K81" s="8"/>
      <c r="L81" s="8"/>
      <c r="M81" s="3">
        <v>5</v>
      </c>
      <c r="N81" s="8">
        <v>1</v>
      </c>
      <c r="O81" s="8"/>
      <c r="P81" s="8">
        <v>1</v>
      </c>
      <c r="Q81" s="5"/>
      <c r="R81" s="8"/>
      <c r="S81" s="8"/>
      <c r="T81" s="8">
        <v>1</v>
      </c>
      <c r="U81" s="8"/>
      <c r="V81" s="8"/>
      <c r="W81" s="8">
        <v>1</v>
      </c>
      <c r="X81" s="8"/>
      <c r="Y81" s="8"/>
      <c r="Z81" s="8"/>
    </row>
    <row r="82" spans="1:26" ht="33.75" customHeight="1" x14ac:dyDescent="0.25">
      <c r="A82" s="15" t="s">
        <v>175</v>
      </c>
      <c r="B82" s="15" t="s">
        <v>44</v>
      </c>
      <c r="C82" s="13" t="s">
        <v>308</v>
      </c>
      <c r="D82" s="13">
        <v>5</v>
      </c>
      <c r="E82" s="13">
        <v>2</v>
      </c>
      <c r="F82" s="14" t="s">
        <v>309</v>
      </c>
      <c r="G82" s="3">
        <v>26</v>
      </c>
      <c r="H82" s="3">
        <v>75</v>
      </c>
      <c r="I82" s="3"/>
      <c r="J82" s="8"/>
      <c r="K82" s="8"/>
      <c r="L82" s="8"/>
      <c r="M82" s="3">
        <v>3</v>
      </c>
      <c r="N82" s="8">
        <v>1</v>
      </c>
      <c r="O82" s="8"/>
      <c r="P82" s="8">
        <v>1</v>
      </c>
      <c r="Q82" s="5"/>
      <c r="R82" s="8"/>
      <c r="S82" s="8">
        <v>1</v>
      </c>
      <c r="T82" s="8"/>
      <c r="U82" s="8"/>
      <c r="V82" s="8"/>
      <c r="W82" s="8">
        <v>1</v>
      </c>
      <c r="X82" s="8"/>
      <c r="Y82" s="8"/>
      <c r="Z82" s="8"/>
    </row>
    <row r="83" spans="1:26" ht="15" customHeight="1" x14ac:dyDescent="0.25">
      <c r="A83" s="16" t="s">
        <v>175</v>
      </c>
      <c r="B83" s="16" t="s">
        <v>60</v>
      </c>
      <c r="C83" s="13" t="s">
        <v>311</v>
      </c>
      <c r="D83" s="13">
        <v>5</v>
      </c>
      <c r="E83" s="13">
        <v>10</v>
      </c>
      <c r="F83" s="14" t="s">
        <v>344</v>
      </c>
      <c r="G83" s="3">
        <f>135+250</f>
        <v>385</v>
      </c>
      <c r="H83" s="5">
        <v>80</v>
      </c>
      <c r="I83" s="5"/>
      <c r="J83" s="5"/>
      <c r="K83" s="5"/>
      <c r="L83" s="5"/>
      <c r="M83" s="3">
        <v>12</v>
      </c>
      <c r="N83" s="3">
        <v>2</v>
      </c>
      <c r="O83" s="5"/>
      <c r="P83" s="3">
        <v>1</v>
      </c>
      <c r="Q83" s="5">
        <v>1</v>
      </c>
      <c r="R83" s="5"/>
      <c r="S83" s="5">
        <v>1</v>
      </c>
      <c r="T83" s="3">
        <v>1</v>
      </c>
      <c r="U83" s="5"/>
      <c r="V83" s="5"/>
      <c r="W83" s="3">
        <v>2</v>
      </c>
      <c r="X83" s="5"/>
      <c r="Y83" s="5"/>
      <c r="Z83" s="5"/>
    </row>
    <row r="84" spans="1:26" ht="15" customHeight="1" x14ac:dyDescent="0.25">
      <c r="A84" s="16" t="s">
        <v>175</v>
      </c>
      <c r="B84" s="16" t="s">
        <v>76</v>
      </c>
      <c r="C84" s="13" t="s">
        <v>187</v>
      </c>
      <c r="D84" s="13">
        <v>5</v>
      </c>
      <c r="E84" s="13">
        <v>1</v>
      </c>
      <c r="F84" s="14" t="s">
        <v>16</v>
      </c>
      <c r="G84" s="3">
        <v>0</v>
      </c>
      <c r="H84" s="5">
        <v>241</v>
      </c>
      <c r="I84" s="5"/>
      <c r="J84" s="5"/>
      <c r="K84" s="5"/>
      <c r="L84" s="5"/>
      <c r="M84" s="3">
        <v>10</v>
      </c>
      <c r="N84" s="3">
        <v>1</v>
      </c>
      <c r="O84" s="5">
        <v>1</v>
      </c>
      <c r="P84" s="3">
        <v>6</v>
      </c>
      <c r="Q84" s="5"/>
      <c r="R84" s="5"/>
      <c r="S84" s="5"/>
      <c r="T84" s="3">
        <v>1</v>
      </c>
      <c r="U84" s="5"/>
      <c r="V84" s="5"/>
      <c r="W84" s="3">
        <v>1</v>
      </c>
      <c r="X84" s="5"/>
      <c r="Y84" s="5"/>
      <c r="Z84" s="5"/>
    </row>
    <row r="85" spans="1:26" ht="15" customHeight="1" x14ac:dyDescent="0.25">
      <c r="A85" s="16" t="s">
        <v>175</v>
      </c>
      <c r="B85" s="16" t="s">
        <v>96</v>
      </c>
      <c r="C85" s="13" t="s">
        <v>313</v>
      </c>
      <c r="D85" s="13">
        <v>6</v>
      </c>
      <c r="E85" s="13">
        <v>6</v>
      </c>
      <c r="F85" s="14" t="s">
        <v>312</v>
      </c>
      <c r="G85" s="3"/>
      <c r="H85" s="5">
        <v>464</v>
      </c>
      <c r="I85" s="5"/>
      <c r="J85" s="5"/>
      <c r="K85" s="5"/>
      <c r="L85" s="5"/>
      <c r="M85" s="3">
        <v>12</v>
      </c>
      <c r="N85" s="3">
        <v>1</v>
      </c>
      <c r="O85" s="5"/>
      <c r="P85" s="3">
        <v>1</v>
      </c>
      <c r="Q85" s="5"/>
      <c r="R85" s="5"/>
      <c r="S85" s="5"/>
      <c r="T85" s="3">
        <v>1</v>
      </c>
      <c r="U85" s="5"/>
      <c r="V85" s="5"/>
      <c r="W85" s="3">
        <v>1</v>
      </c>
      <c r="X85" s="5"/>
      <c r="Y85" s="5"/>
      <c r="Z85" s="5"/>
    </row>
    <row r="86" spans="1:26" ht="15" customHeight="1" x14ac:dyDescent="0.25">
      <c r="A86" s="16" t="s">
        <v>175</v>
      </c>
      <c r="B86" s="16" t="s">
        <v>97</v>
      </c>
      <c r="C86" s="13" t="s">
        <v>315</v>
      </c>
      <c r="D86" s="13">
        <v>6</v>
      </c>
      <c r="E86" s="13">
        <v>2</v>
      </c>
      <c r="F86" s="14" t="s">
        <v>314</v>
      </c>
      <c r="G86" s="3"/>
      <c r="H86" s="5">
        <v>214</v>
      </c>
      <c r="I86" s="5"/>
      <c r="J86" s="5"/>
      <c r="K86" s="5"/>
      <c r="L86" s="5"/>
      <c r="M86" s="3">
        <v>7</v>
      </c>
      <c r="N86" s="3">
        <v>1</v>
      </c>
      <c r="O86" s="5"/>
      <c r="P86" s="3">
        <v>1</v>
      </c>
      <c r="Q86" s="5"/>
      <c r="R86" s="5"/>
      <c r="S86" s="5"/>
      <c r="T86" s="3">
        <v>1</v>
      </c>
      <c r="U86" s="5"/>
      <c r="V86" s="5"/>
      <c r="W86" s="3">
        <v>1</v>
      </c>
      <c r="X86" s="5"/>
      <c r="Y86" s="5"/>
      <c r="Z86" s="5"/>
    </row>
    <row r="87" spans="1:26" ht="15" customHeight="1" x14ac:dyDescent="0.25">
      <c r="A87" s="16" t="s">
        <v>175</v>
      </c>
      <c r="B87" s="16" t="s">
        <v>111</v>
      </c>
      <c r="C87" s="13" t="s">
        <v>317</v>
      </c>
      <c r="D87" s="13">
        <v>6</v>
      </c>
      <c r="E87" s="13">
        <v>3</v>
      </c>
      <c r="F87" s="14" t="s">
        <v>316</v>
      </c>
      <c r="G87" s="5"/>
      <c r="H87" s="11">
        <v>169</v>
      </c>
      <c r="I87" s="5"/>
      <c r="J87" s="5"/>
      <c r="K87" s="5"/>
      <c r="L87" s="5"/>
      <c r="M87" s="3">
        <v>4</v>
      </c>
      <c r="N87" s="3">
        <v>1</v>
      </c>
      <c r="O87" s="5"/>
      <c r="P87" s="3">
        <v>1</v>
      </c>
      <c r="Q87" s="5"/>
      <c r="R87" s="5"/>
      <c r="S87" s="5"/>
      <c r="T87" s="3">
        <v>1</v>
      </c>
      <c r="U87" s="5"/>
      <c r="V87" s="5"/>
      <c r="W87" s="3">
        <v>1</v>
      </c>
      <c r="X87" s="5"/>
      <c r="Y87" s="5"/>
      <c r="Z87" s="5"/>
    </row>
    <row r="88" spans="1:26" ht="15" customHeight="1" x14ac:dyDescent="0.25">
      <c r="A88" s="16" t="s">
        <v>175</v>
      </c>
      <c r="B88" s="16" t="s">
        <v>116</v>
      </c>
      <c r="C88" s="13" t="s">
        <v>318</v>
      </c>
      <c r="D88" s="13">
        <v>6</v>
      </c>
      <c r="E88" s="13">
        <v>8</v>
      </c>
      <c r="F88" s="14" t="s">
        <v>319</v>
      </c>
      <c r="G88" s="5"/>
      <c r="H88" s="11">
        <f>165+282</f>
        <v>447</v>
      </c>
      <c r="I88" s="5"/>
      <c r="J88" s="5"/>
      <c r="K88" s="5"/>
      <c r="L88" s="5"/>
      <c r="M88" s="3">
        <v>16</v>
      </c>
      <c r="N88" s="3">
        <v>1</v>
      </c>
      <c r="O88" s="5"/>
      <c r="P88" s="3">
        <v>1</v>
      </c>
      <c r="Q88" s="5"/>
      <c r="R88" s="5"/>
      <c r="S88" s="5"/>
      <c r="T88" s="3">
        <v>1</v>
      </c>
      <c r="U88" s="5"/>
      <c r="V88" s="5"/>
      <c r="W88" s="3">
        <v>1</v>
      </c>
      <c r="X88" s="5"/>
      <c r="Y88" s="5"/>
      <c r="Z88" s="5"/>
    </row>
    <row r="89" spans="1:26" ht="15" customHeight="1" x14ac:dyDescent="0.25">
      <c r="A89" s="16" t="s">
        <v>175</v>
      </c>
      <c r="B89" s="16" t="s">
        <v>117</v>
      </c>
      <c r="C89" s="13" t="s">
        <v>320</v>
      </c>
      <c r="D89" s="13">
        <v>6</v>
      </c>
      <c r="E89" s="13">
        <v>5</v>
      </c>
      <c r="F89" s="14" t="s">
        <v>321</v>
      </c>
      <c r="G89" s="5"/>
      <c r="H89" s="11">
        <v>260</v>
      </c>
      <c r="I89" s="5"/>
      <c r="J89" s="5"/>
      <c r="K89" s="5"/>
      <c r="L89" s="5"/>
      <c r="M89" s="3">
        <v>6</v>
      </c>
      <c r="N89" s="3">
        <v>1</v>
      </c>
      <c r="O89" s="5"/>
      <c r="P89" s="3">
        <v>1</v>
      </c>
      <c r="Q89" s="5"/>
      <c r="R89" s="5"/>
      <c r="S89" s="5"/>
      <c r="T89" s="3">
        <v>1</v>
      </c>
      <c r="U89" s="5"/>
      <c r="V89" s="5"/>
      <c r="W89" s="3">
        <v>1</v>
      </c>
      <c r="X89" s="5"/>
      <c r="Y89" s="5"/>
      <c r="Z89" s="5"/>
    </row>
    <row r="90" spans="1:26" ht="15" customHeight="1" x14ac:dyDescent="0.25">
      <c r="A90" s="15" t="s">
        <v>159</v>
      </c>
      <c r="B90" s="15" t="s">
        <v>45</v>
      </c>
      <c r="C90" s="13" t="s">
        <v>310</v>
      </c>
      <c r="D90" s="13">
        <v>5</v>
      </c>
      <c r="E90" s="13">
        <v>5</v>
      </c>
      <c r="F90" s="14" t="s">
        <v>192</v>
      </c>
      <c r="G90" s="3">
        <v>65</v>
      </c>
      <c r="H90" s="3">
        <v>115</v>
      </c>
      <c r="I90" s="3">
        <v>3</v>
      </c>
      <c r="J90" s="8"/>
      <c r="K90" s="8"/>
      <c r="L90" s="8"/>
      <c r="M90" s="3">
        <v>8</v>
      </c>
      <c r="N90" s="8">
        <v>1</v>
      </c>
      <c r="O90" s="8"/>
      <c r="P90" s="8">
        <v>1</v>
      </c>
      <c r="Q90" s="5"/>
      <c r="R90" s="8"/>
      <c r="S90" s="8"/>
      <c r="T90" s="8">
        <v>1</v>
      </c>
      <c r="U90" s="8"/>
      <c r="V90" s="8"/>
      <c r="W90" s="8">
        <v>1</v>
      </c>
      <c r="X90" s="8"/>
      <c r="Y90" s="8"/>
      <c r="Z90" s="8"/>
    </row>
    <row r="91" spans="1:26" ht="15" customHeight="1" x14ac:dyDescent="0.25">
      <c r="A91" s="15" t="s">
        <v>159</v>
      </c>
      <c r="B91" s="15" t="s">
        <v>46</v>
      </c>
      <c r="C91" s="13" t="s">
        <v>191</v>
      </c>
      <c r="D91" s="13">
        <v>5</v>
      </c>
      <c r="E91" s="13">
        <v>5</v>
      </c>
      <c r="F91" s="14" t="s">
        <v>189</v>
      </c>
      <c r="G91" s="3">
        <v>134</v>
      </c>
      <c r="H91" s="3"/>
      <c r="I91" s="3">
        <v>8</v>
      </c>
      <c r="J91" s="8"/>
      <c r="K91" s="8"/>
      <c r="L91" s="8"/>
      <c r="M91" s="3">
        <v>6</v>
      </c>
      <c r="N91" s="8">
        <v>1</v>
      </c>
      <c r="O91" s="8"/>
      <c r="P91" s="8">
        <v>1</v>
      </c>
      <c r="Q91" s="5"/>
      <c r="R91" s="8"/>
      <c r="S91" s="8"/>
      <c r="T91" s="8">
        <v>1</v>
      </c>
      <c r="U91" s="8"/>
      <c r="V91" s="8"/>
      <c r="W91" s="8">
        <v>1</v>
      </c>
      <c r="X91" s="8"/>
      <c r="Y91" s="8"/>
      <c r="Z91" s="8"/>
    </row>
    <row r="92" spans="1:26" ht="15" customHeight="1" x14ac:dyDescent="0.25">
      <c r="A92" s="15" t="s">
        <v>159</v>
      </c>
      <c r="B92" s="15" t="s">
        <v>47</v>
      </c>
      <c r="C92" s="13" t="s">
        <v>188</v>
      </c>
      <c r="D92" s="13">
        <v>5</v>
      </c>
      <c r="E92" s="13">
        <v>3</v>
      </c>
      <c r="F92" s="14" t="s">
        <v>190</v>
      </c>
      <c r="G92" s="3">
        <v>128</v>
      </c>
      <c r="H92" s="3">
        <f>80</f>
        <v>80</v>
      </c>
      <c r="I92" s="3">
        <v>7</v>
      </c>
      <c r="J92" s="8"/>
      <c r="K92" s="8"/>
      <c r="L92" s="8"/>
      <c r="M92" s="3">
        <v>7</v>
      </c>
      <c r="N92" s="8">
        <v>1</v>
      </c>
      <c r="O92" s="8"/>
      <c r="P92" s="8">
        <v>1</v>
      </c>
      <c r="Q92" s="8">
        <v>1</v>
      </c>
      <c r="R92" s="8"/>
      <c r="S92" s="8">
        <v>1</v>
      </c>
      <c r="T92" s="8">
        <v>1</v>
      </c>
      <c r="U92" s="8"/>
      <c r="V92" s="8"/>
      <c r="W92" s="8">
        <v>1</v>
      </c>
      <c r="X92" s="8"/>
      <c r="Y92" s="8"/>
      <c r="Z92" s="8"/>
    </row>
    <row r="93" spans="1:26" ht="15" customHeight="1" x14ac:dyDescent="0.25">
      <c r="A93" s="16" t="s">
        <v>159</v>
      </c>
      <c r="B93" s="16" t="s">
        <v>77</v>
      </c>
      <c r="C93" s="13" t="s">
        <v>186</v>
      </c>
      <c r="D93" s="13">
        <v>5</v>
      </c>
      <c r="E93" s="13">
        <v>5</v>
      </c>
      <c r="F93" s="14" t="s">
        <v>185</v>
      </c>
      <c r="G93" s="3">
        <f>236-109</f>
        <v>127</v>
      </c>
      <c r="H93" s="5">
        <v>109</v>
      </c>
      <c r="I93" s="5">
        <v>20</v>
      </c>
      <c r="J93" s="5"/>
      <c r="K93" s="5"/>
      <c r="L93" s="5"/>
      <c r="M93" s="3">
        <v>4</v>
      </c>
      <c r="N93" s="3">
        <v>1</v>
      </c>
      <c r="O93" s="5"/>
      <c r="P93" s="3">
        <v>1</v>
      </c>
      <c r="Q93" s="5">
        <v>1</v>
      </c>
      <c r="R93" s="5"/>
      <c r="S93" s="5">
        <v>1</v>
      </c>
      <c r="T93" s="3">
        <v>1</v>
      </c>
      <c r="U93" s="5"/>
      <c r="V93" s="5"/>
      <c r="W93" s="3">
        <v>1</v>
      </c>
      <c r="X93" s="5"/>
      <c r="Y93" s="5"/>
      <c r="Z93" s="5"/>
    </row>
    <row r="94" spans="1:26" ht="15" customHeight="1" x14ac:dyDescent="0.25">
      <c r="A94" s="16" t="s">
        <v>159</v>
      </c>
      <c r="B94" s="16" t="s">
        <v>78</v>
      </c>
      <c r="C94" s="13" t="s">
        <v>183</v>
      </c>
      <c r="D94" s="13">
        <v>5</v>
      </c>
      <c r="E94" s="13">
        <v>5</v>
      </c>
      <c r="F94" s="14" t="s">
        <v>184</v>
      </c>
      <c r="G94" s="3"/>
      <c r="H94" s="5">
        <f>41+135+11+75</f>
        <v>262</v>
      </c>
      <c r="I94" s="5">
        <v>25</v>
      </c>
      <c r="J94" s="5"/>
      <c r="K94" s="5"/>
      <c r="L94" s="5"/>
      <c r="M94" s="3">
        <f>3+4</f>
        <v>7</v>
      </c>
      <c r="N94" s="3">
        <v>1</v>
      </c>
      <c r="O94" s="5"/>
      <c r="P94" s="3">
        <v>1</v>
      </c>
      <c r="Q94" s="5"/>
      <c r="R94" s="5"/>
      <c r="S94" s="5"/>
      <c r="T94" s="3">
        <v>1</v>
      </c>
      <c r="U94" s="5"/>
      <c r="V94" s="5"/>
      <c r="W94" s="3">
        <v>1</v>
      </c>
      <c r="X94" s="5"/>
      <c r="Y94" s="5"/>
      <c r="Z94" s="5"/>
    </row>
    <row r="95" spans="1:26" ht="15" customHeight="1" x14ac:dyDescent="0.25">
      <c r="A95" s="16" t="s">
        <v>159</v>
      </c>
      <c r="B95" s="16" t="s">
        <v>98</v>
      </c>
      <c r="C95" s="13" t="s">
        <v>181</v>
      </c>
      <c r="D95" s="13">
        <v>6</v>
      </c>
      <c r="E95" s="13">
        <v>4</v>
      </c>
      <c r="F95" s="14" t="s">
        <v>182</v>
      </c>
      <c r="G95" s="3"/>
      <c r="H95" s="5">
        <f>30+140</f>
        <v>170</v>
      </c>
      <c r="I95" s="5"/>
      <c r="J95" s="5"/>
      <c r="K95" s="5"/>
      <c r="L95" s="5"/>
      <c r="M95" s="3">
        <v>5</v>
      </c>
      <c r="N95" s="3">
        <v>1</v>
      </c>
      <c r="O95" s="5"/>
      <c r="P95" s="3">
        <v>1</v>
      </c>
      <c r="Q95" s="5"/>
      <c r="R95" s="5"/>
      <c r="S95" s="5"/>
      <c r="T95" s="3">
        <v>1</v>
      </c>
      <c r="U95" s="5"/>
      <c r="V95" s="5"/>
      <c r="W95" s="3">
        <v>1</v>
      </c>
      <c r="X95" s="5"/>
      <c r="Y95" s="5"/>
      <c r="Z95" s="5"/>
    </row>
    <row r="96" spans="1:26" ht="15" customHeight="1" x14ac:dyDescent="0.25">
      <c r="A96" s="16" t="s">
        <v>159</v>
      </c>
      <c r="B96" s="16" t="s">
        <v>99</v>
      </c>
      <c r="C96" s="13" t="s">
        <v>179</v>
      </c>
      <c r="D96" s="13">
        <v>6</v>
      </c>
      <c r="E96" s="13">
        <v>4</v>
      </c>
      <c r="F96" s="14" t="s">
        <v>180</v>
      </c>
      <c r="G96" s="3"/>
      <c r="H96" s="5">
        <v>237</v>
      </c>
      <c r="I96" s="5"/>
      <c r="J96" s="5"/>
      <c r="K96" s="5"/>
      <c r="L96" s="5"/>
      <c r="M96" s="3">
        <v>6</v>
      </c>
      <c r="N96" s="3">
        <v>2</v>
      </c>
      <c r="O96" s="5"/>
      <c r="P96" s="3">
        <v>1</v>
      </c>
      <c r="Q96" s="5">
        <v>1</v>
      </c>
      <c r="R96" s="5"/>
      <c r="S96" s="5">
        <v>1</v>
      </c>
      <c r="T96" s="3">
        <v>1</v>
      </c>
      <c r="U96" s="5"/>
      <c r="V96" s="5"/>
      <c r="W96" s="3">
        <v>1</v>
      </c>
      <c r="X96" s="5"/>
      <c r="Y96" s="5"/>
      <c r="Z96" s="5"/>
    </row>
    <row r="97" spans="1:27" ht="15" customHeight="1" x14ac:dyDescent="0.25">
      <c r="A97" s="16" t="s">
        <v>159</v>
      </c>
      <c r="B97" s="16" t="s">
        <v>100</v>
      </c>
      <c r="C97" s="13" t="s">
        <v>161</v>
      </c>
      <c r="D97" s="13">
        <v>6</v>
      </c>
      <c r="E97" s="13">
        <v>1</v>
      </c>
      <c r="F97" s="14" t="s">
        <v>16</v>
      </c>
      <c r="G97" s="3"/>
      <c r="H97" s="5">
        <v>165</v>
      </c>
      <c r="I97" s="5"/>
      <c r="J97" s="5"/>
      <c r="K97" s="5"/>
      <c r="L97" s="5"/>
      <c r="M97" s="3">
        <v>1</v>
      </c>
      <c r="N97" s="3">
        <v>1</v>
      </c>
      <c r="O97" s="5"/>
      <c r="P97" s="3">
        <v>1</v>
      </c>
      <c r="Q97" s="5"/>
      <c r="R97" s="5"/>
      <c r="S97" s="5"/>
      <c r="T97" s="3">
        <v>1</v>
      </c>
      <c r="U97" s="5"/>
      <c r="V97" s="5"/>
      <c r="W97" s="3">
        <v>1</v>
      </c>
      <c r="X97" s="5"/>
      <c r="Y97" s="5"/>
      <c r="Z97" s="5"/>
    </row>
    <row r="98" spans="1:27" ht="15" customHeight="1" x14ac:dyDescent="0.25">
      <c r="A98" s="16" t="s">
        <v>159</v>
      </c>
      <c r="B98" s="16" t="s">
        <v>112</v>
      </c>
      <c r="C98" s="13" t="s">
        <v>160</v>
      </c>
      <c r="D98" s="13">
        <v>6</v>
      </c>
      <c r="E98" s="13">
        <v>1</v>
      </c>
      <c r="F98" s="14" t="s">
        <v>16</v>
      </c>
      <c r="G98" s="5"/>
      <c r="H98" s="11">
        <v>225</v>
      </c>
      <c r="I98" s="5"/>
      <c r="J98" s="5"/>
      <c r="K98" s="5"/>
      <c r="L98" s="5"/>
      <c r="M98" s="3">
        <v>5</v>
      </c>
      <c r="N98" s="3">
        <v>2</v>
      </c>
      <c r="O98" s="5"/>
      <c r="P98" s="3">
        <v>1</v>
      </c>
      <c r="Q98" s="5"/>
      <c r="R98" s="5"/>
      <c r="S98" s="5"/>
      <c r="T98" s="3">
        <v>1</v>
      </c>
      <c r="U98" s="5"/>
      <c r="V98" s="5"/>
      <c r="W98" s="3">
        <v>1</v>
      </c>
      <c r="X98" s="5"/>
      <c r="Y98" s="5"/>
      <c r="Z98" s="5"/>
    </row>
    <row r="99" spans="1:27" ht="15" customHeight="1" x14ac:dyDescent="0.25">
      <c r="A99" s="16" t="s">
        <v>159</v>
      </c>
      <c r="B99" s="16" t="s">
        <v>113</v>
      </c>
      <c r="C99" s="13" t="s">
        <v>177</v>
      </c>
      <c r="D99" s="13">
        <v>6</v>
      </c>
      <c r="E99" s="13">
        <v>4</v>
      </c>
      <c r="F99" s="14" t="s">
        <v>178</v>
      </c>
      <c r="G99" s="5"/>
      <c r="H99" s="11">
        <v>567</v>
      </c>
      <c r="I99" s="5"/>
      <c r="J99" s="5"/>
      <c r="K99" s="5"/>
      <c r="L99" s="5"/>
      <c r="M99" s="3">
        <v>7</v>
      </c>
      <c r="N99" s="3">
        <v>3</v>
      </c>
      <c r="O99" s="5"/>
      <c r="P99" s="3">
        <v>3</v>
      </c>
      <c r="Q99" s="3">
        <v>1</v>
      </c>
      <c r="R99" s="5"/>
      <c r="S99" s="3">
        <v>1</v>
      </c>
      <c r="T99" s="3">
        <v>2</v>
      </c>
      <c r="U99" s="5"/>
      <c r="V99" s="5"/>
      <c r="W99" s="3">
        <v>2</v>
      </c>
      <c r="X99" s="5"/>
      <c r="Y99" s="5"/>
      <c r="Z99" s="5"/>
    </row>
    <row r="100" spans="1:27" ht="15" customHeight="1" x14ac:dyDescent="0.25">
      <c r="A100" s="16" t="s">
        <v>159</v>
      </c>
      <c r="B100" s="16" t="s">
        <v>118</v>
      </c>
      <c r="C100" s="13" t="s">
        <v>174</v>
      </c>
      <c r="D100" s="13">
        <v>6</v>
      </c>
      <c r="E100" s="13">
        <v>4</v>
      </c>
      <c r="F100" s="14" t="s">
        <v>176</v>
      </c>
      <c r="G100" s="5"/>
      <c r="H100" s="11">
        <v>168</v>
      </c>
      <c r="I100" s="5"/>
      <c r="J100" s="5"/>
      <c r="K100" s="5"/>
      <c r="L100" s="5"/>
      <c r="M100" s="3">
        <v>4</v>
      </c>
      <c r="N100" s="3">
        <v>1</v>
      </c>
      <c r="O100" s="5"/>
      <c r="P100" s="3">
        <v>1</v>
      </c>
      <c r="Q100" s="5"/>
      <c r="R100" s="5"/>
      <c r="S100" s="5"/>
      <c r="T100" s="3">
        <v>1</v>
      </c>
      <c r="U100" s="5"/>
      <c r="V100" s="5"/>
      <c r="W100" s="3">
        <v>1</v>
      </c>
      <c r="X100" s="5"/>
      <c r="Y100" s="5"/>
      <c r="Z100" s="5"/>
    </row>
    <row r="101" spans="1:27" ht="15" customHeight="1" x14ac:dyDescent="0.25">
      <c r="A101" s="15" t="s">
        <v>250</v>
      </c>
      <c r="B101" s="15" t="s">
        <v>48</v>
      </c>
      <c r="C101" s="13" t="s">
        <v>251</v>
      </c>
      <c r="D101" s="13">
        <v>5</v>
      </c>
      <c r="E101" s="13">
        <v>8</v>
      </c>
      <c r="F101" s="14" t="s">
        <v>252</v>
      </c>
      <c r="G101" s="3">
        <v>405</v>
      </c>
      <c r="H101" s="3"/>
      <c r="I101" s="3">
        <v>17</v>
      </c>
      <c r="J101" s="8"/>
      <c r="K101" s="8"/>
      <c r="L101" s="8"/>
      <c r="M101" s="3">
        <v>16</v>
      </c>
      <c r="N101" s="8">
        <v>1</v>
      </c>
      <c r="O101" s="8"/>
      <c r="P101" s="8">
        <v>2</v>
      </c>
      <c r="Q101" s="8">
        <v>1</v>
      </c>
      <c r="R101" s="8"/>
      <c r="S101" s="8">
        <v>1</v>
      </c>
      <c r="T101" s="8">
        <v>1</v>
      </c>
      <c r="U101" s="8"/>
      <c r="V101" s="8"/>
      <c r="W101" s="8">
        <v>1</v>
      </c>
      <c r="X101" s="8"/>
      <c r="Y101" s="8"/>
      <c r="Z101" s="8"/>
    </row>
    <row r="102" spans="1:27" ht="15" customHeight="1" x14ac:dyDescent="0.25">
      <c r="A102" s="16" t="s">
        <v>322</v>
      </c>
      <c r="B102" s="16" t="s">
        <v>79</v>
      </c>
      <c r="C102" s="13" t="s">
        <v>323</v>
      </c>
      <c r="D102" s="13">
        <v>5</v>
      </c>
      <c r="E102" s="13">
        <v>5</v>
      </c>
      <c r="F102" s="14" t="s">
        <v>324</v>
      </c>
      <c r="G102" s="3">
        <f>369-214</f>
        <v>155</v>
      </c>
      <c r="H102" s="5">
        <v>214</v>
      </c>
      <c r="I102" s="5">
        <v>115</v>
      </c>
      <c r="J102" s="5"/>
      <c r="K102" s="5"/>
      <c r="L102" s="5"/>
      <c r="M102" s="3">
        <v>12</v>
      </c>
      <c r="N102" s="3">
        <v>3</v>
      </c>
      <c r="O102" s="5"/>
      <c r="P102" s="3">
        <v>1</v>
      </c>
      <c r="Q102" s="5">
        <v>1</v>
      </c>
      <c r="R102" s="5"/>
      <c r="S102" s="5">
        <v>1</v>
      </c>
      <c r="T102" s="3">
        <v>1</v>
      </c>
      <c r="U102" s="5"/>
      <c r="V102" s="5"/>
      <c r="W102" s="3">
        <v>1</v>
      </c>
      <c r="X102" s="5"/>
      <c r="Y102" s="5"/>
      <c r="Z102" s="5"/>
    </row>
    <row r="103" spans="1:27" ht="15" customHeight="1" x14ac:dyDescent="0.25">
      <c r="A103" s="16" t="s">
        <v>322</v>
      </c>
      <c r="B103" s="16" t="s">
        <v>80</v>
      </c>
      <c r="C103" s="13" t="s">
        <v>326</v>
      </c>
      <c r="D103" s="13">
        <v>5</v>
      </c>
      <c r="E103" s="13">
        <v>3</v>
      </c>
      <c r="F103" s="14" t="s">
        <v>325</v>
      </c>
      <c r="G103" s="3">
        <v>32</v>
      </c>
      <c r="H103" s="5">
        <v>165</v>
      </c>
      <c r="I103" s="5"/>
      <c r="J103" s="5"/>
      <c r="K103" s="5"/>
      <c r="L103" s="5"/>
      <c r="M103" s="3">
        <v>6</v>
      </c>
      <c r="N103" s="3">
        <v>1</v>
      </c>
      <c r="O103" s="5"/>
      <c r="P103" s="3">
        <v>1</v>
      </c>
      <c r="Q103" s="5"/>
      <c r="R103" s="5"/>
      <c r="S103" s="5"/>
      <c r="T103" s="3">
        <v>1</v>
      </c>
      <c r="U103" s="5"/>
      <c r="V103" s="5"/>
      <c r="W103" s="3">
        <v>1</v>
      </c>
      <c r="X103" s="5"/>
      <c r="Y103" s="5"/>
      <c r="Z103" s="5"/>
    </row>
    <row r="104" spans="1:27" ht="15" customHeight="1" x14ac:dyDescent="0.25">
      <c r="A104" s="16" t="s">
        <v>156</v>
      </c>
      <c r="B104" s="16" t="s">
        <v>119</v>
      </c>
      <c r="C104" s="13" t="s">
        <v>157</v>
      </c>
      <c r="D104" s="13">
        <v>6</v>
      </c>
      <c r="E104" s="13">
        <v>3</v>
      </c>
      <c r="F104" s="14" t="s">
        <v>158</v>
      </c>
      <c r="G104" s="5"/>
      <c r="H104" s="11">
        <f>40+137</f>
        <v>177</v>
      </c>
      <c r="I104" s="5"/>
      <c r="J104" s="5"/>
      <c r="K104" s="5"/>
      <c r="L104" s="5"/>
      <c r="M104" s="3">
        <v>6</v>
      </c>
      <c r="N104" s="3">
        <v>1</v>
      </c>
      <c r="O104" s="5"/>
      <c r="P104" s="3">
        <v>1</v>
      </c>
      <c r="Q104" s="5"/>
      <c r="R104" s="5"/>
      <c r="S104" s="5"/>
      <c r="T104" s="3">
        <v>1</v>
      </c>
      <c r="U104" s="5"/>
      <c r="V104" s="5"/>
      <c r="W104" s="3">
        <v>1</v>
      </c>
      <c r="X104" s="5"/>
      <c r="Y104" s="5"/>
      <c r="Z104" s="5"/>
    </row>
    <row r="105" spans="1:27" ht="15" customHeight="1" x14ac:dyDescent="0.25">
      <c r="A105" s="16" t="s">
        <v>327</v>
      </c>
      <c r="B105" s="16" t="s">
        <v>56</v>
      </c>
      <c r="C105" s="13" t="s">
        <v>334</v>
      </c>
      <c r="D105" s="13">
        <v>5</v>
      </c>
      <c r="E105" s="13">
        <v>4</v>
      </c>
      <c r="F105" s="14" t="s">
        <v>335</v>
      </c>
      <c r="G105" s="3">
        <f>196+200</f>
        <v>396</v>
      </c>
      <c r="H105" s="5"/>
      <c r="I105" s="5"/>
      <c r="J105" s="5"/>
      <c r="K105" s="5"/>
      <c r="L105" s="5"/>
      <c r="M105" s="3">
        <v>22</v>
      </c>
      <c r="N105" s="3">
        <v>1</v>
      </c>
      <c r="O105" s="5"/>
      <c r="P105" s="3">
        <v>1</v>
      </c>
      <c r="Q105" s="3">
        <v>2</v>
      </c>
      <c r="R105" s="5">
        <v>1</v>
      </c>
      <c r="S105" s="3">
        <v>2</v>
      </c>
      <c r="T105" s="3"/>
      <c r="U105" s="5"/>
      <c r="V105" s="5"/>
      <c r="W105" s="3">
        <v>1</v>
      </c>
      <c r="X105" s="5"/>
      <c r="Y105" s="5"/>
      <c r="Z105" s="5"/>
    </row>
    <row r="106" spans="1:27" ht="15" customHeight="1" x14ac:dyDescent="0.25">
      <c r="A106" s="16" t="s">
        <v>327</v>
      </c>
      <c r="B106" s="16" t="s">
        <v>53</v>
      </c>
      <c r="C106" s="13" t="s">
        <v>330</v>
      </c>
      <c r="D106" s="13">
        <v>5</v>
      </c>
      <c r="E106" s="13">
        <v>4</v>
      </c>
      <c r="F106" s="14" t="s">
        <v>331</v>
      </c>
      <c r="G106" s="3">
        <f>165+80</f>
        <v>245</v>
      </c>
      <c r="H106" s="5">
        <v>185</v>
      </c>
      <c r="I106" s="5"/>
      <c r="J106" s="5"/>
      <c r="K106" s="5"/>
      <c r="L106" s="5"/>
      <c r="M106" s="3">
        <v>16</v>
      </c>
      <c r="N106" s="5">
        <v>1</v>
      </c>
      <c r="O106" s="5"/>
      <c r="P106" s="3">
        <v>1</v>
      </c>
      <c r="Q106" s="5">
        <v>2</v>
      </c>
      <c r="R106" s="5"/>
      <c r="S106" s="5">
        <v>1</v>
      </c>
      <c r="T106" s="3">
        <v>2</v>
      </c>
      <c r="U106" s="5"/>
      <c r="V106" s="5"/>
      <c r="W106" s="3">
        <v>2</v>
      </c>
      <c r="X106" s="5"/>
      <c r="Y106" s="5"/>
      <c r="Z106" s="5"/>
    </row>
    <row r="107" spans="1:27" ht="38.25" customHeight="1" x14ac:dyDescent="0.25">
      <c r="A107" s="16" t="s">
        <v>327</v>
      </c>
      <c r="B107" s="16" t="s">
        <v>54</v>
      </c>
      <c r="C107" s="13" t="s">
        <v>340</v>
      </c>
      <c r="D107" s="13">
        <v>5</v>
      </c>
      <c r="E107" s="13">
        <v>1</v>
      </c>
      <c r="F107" s="14" t="s">
        <v>359</v>
      </c>
      <c r="G107" s="3">
        <v>350</v>
      </c>
      <c r="H107" s="5">
        <v>160</v>
      </c>
      <c r="I107" s="5"/>
      <c r="J107" s="5"/>
      <c r="K107" s="5"/>
      <c r="L107" s="5"/>
      <c r="M107" s="3">
        <v>10</v>
      </c>
      <c r="N107" s="3">
        <v>1</v>
      </c>
      <c r="O107" s="3">
        <v>2</v>
      </c>
      <c r="P107" s="3">
        <v>4</v>
      </c>
      <c r="Q107" s="5"/>
      <c r="R107" s="5"/>
      <c r="S107" s="5"/>
      <c r="T107" s="3">
        <v>1</v>
      </c>
      <c r="U107" s="5"/>
      <c r="V107" s="5"/>
      <c r="W107" s="3">
        <v>1</v>
      </c>
      <c r="X107" s="5"/>
      <c r="Y107" s="5"/>
      <c r="Z107" s="5"/>
    </row>
    <row r="108" spans="1:27" ht="55.5" customHeight="1" x14ac:dyDescent="0.25">
      <c r="A108" s="16" t="s">
        <v>327</v>
      </c>
      <c r="B108" s="16" t="s">
        <v>81</v>
      </c>
      <c r="C108" s="13" t="s">
        <v>328</v>
      </c>
      <c r="D108" s="13">
        <v>5</v>
      </c>
      <c r="E108" s="13">
        <v>4</v>
      </c>
      <c r="F108" s="14" t="s">
        <v>329</v>
      </c>
      <c r="G108" s="3">
        <f>124-85</f>
        <v>39</v>
      </c>
      <c r="H108" s="5">
        <v>85</v>
      </c>
      <c r="I108" s="5">
        <v>15</v>
      </c>
      <c r="J108" s="5"/>
      <c r="K108" s="5"/>
      <c r="L108" s="5"/>
      <c r="M108" s="3">
        <v>6</v>
      </c>
      <c r="N108" s="3">
        <v>1</v>
      </c>
      <c r="O108" s="5"/>
      <c r="P108" s="3">
        <v>1</v>
      </c>
      <c r="Q108" s="5"/>
      <c r="R108" s="5"/>
      <c r="S108" s="5"/>
      <c r="T108" s="3">
        <v>1</v>
      </c>
      <c r="U108" s="5"/>
      <c r="V108" s="5"/>
      <c r="W108" s="3">
        <v>1</v>
      </c>
      <c r="X108" s="5"/>
      <c r="Y108" s="5"/>
      <c r="Z108" s="5"/>
    </row>
    <row r="109" spans="1:27" ht="15" customHeight="1" x14ac:dyDescent="0.25">
      <c r="A109" s="16" t="s">
        <v>327</v>
      </c>
      <c r="B109" s="16" t="s">
        <v>82</v>
      </c>
      <c r="C109" s="13" t="s">
        <v>332</v>
      </c>
      <c r="D109" s="13">
        <v>5</v>
      </c>
      <c r="E109" s="13">
        <v>3</v>
      </c>
      <c r="F109" s="14" t="s">
        <v>333</v>
      </c>
      <c r="G109" s="3">
        <v>58</v>
      </c>
      <c r="H109" s="5">
        <v>105</v>
      </c>
      <c r="I109" s="5">
        <v>20</v>
      </c>
      <c r="J109" s="5"/>
      <c r="K109" s="5"/>
      <c r="L109" s="5"/>
      <c r="M109" s="3">
        <v>10</v>
      </c>
      <c r="N109" s="3">
        <v>1</v>
      </c>
      <c r="O109" s="5"/>
      <c r="P109" s="3">
        <v>1</v>
      </c>
      <c r="Q109" s="5"/>
      <c r="R109" s="5"/>
      <c r="S109" s="5"/>
      <c r="T109" s="3">
        <v>1</v>
      </c>
      <c r="U109" s="5"/>
      <c r="V109" s="5"/>
      <c r="W109" s="3">
        <v>1</v>
      </c>
      <c r="X109" s="5"/>
      <c r="Y109" s="5"/>
      <c r="Z109" s="5"/>
    </row>
    <row r="110" spans="1:27" x14ac:dyDescent="0.25">
      <c r="A110" s="16" t="s">
        <v>327</v>
      </c>
      <c r="B110" s="16" t="s">
        <v>101</v>
      </c>
      <c r="C110" s="13" t="s">
        <v>339</v>
      </c>
      <c r="D110" s="13">
        <v>6</v>
      </c>
      <c r="E110" s="13">
        <v>5</v>
      </c>
      <c r="F110" s="14" t="s">
        <v>338</v>
      </c>
      <c r="G110" s="3"/>
      <c r="H110" s="5">
        <f>88+305</f>
        <v>393</v>
      </c>
      <c r="I110" s="5"/>
      <c r="J110" s="5"/>
      <c r="K110" s="5"/>
      <c r="L110" s="5"/>
      <c r="M110" s="3">
        <v>17</v>
      </c>
      <c r="N110" s="3">
        <v>3</v>
      </c>
      <c r="O110" s="5"/>
      <c r="P110" s="3">
        <v>1</v>
      </c>
      <c r="Q110" s="5">
        <v>2</v>
      </c>
      <c r="R110" s="5"/>
      <c r="S110" s="5">
        <v>1</v>
      </c>
      <c r="T110" s="3">
        <v>2</v>
      </c>
      <c r="U110" s="5"/>
      <c r="V110" s="5"/>
      <c r="W110" s="3">
        <v>2</v>
      </c>
      <c r="X110" s="5"/>
      <c r="Y110" s="5"/>
      <c r="Z110" s="5"/>
    </row>
    <row r="111" spans="1:27" s="4" customFormat="1" x14ac:dyDescent="0.25">
      <c r="A111" s="16" t="s">
        <v>327</v>
      </c>
      <c r="B111" s="16" t="s">
        <v>114</v>
      </c>
      <c r="C111" s="13" t="s">
        <v>336</v>
      </c>
      <c r="D111" s="13">
        <v>6</v>
      </c>
      <c r="E111" s="13">
        <v>5</v>
      </c>
      <c r="F111" s="14" t="s">
        <v>337</v>
      </c>
      <c r="G111" s="5"/>
      <c r="H111" s="11">
        <v>429</v>
      </c>
      <c r="I111" s="5"/>
      <c r="J111" s="5"/>
      <c r="K111" s="5"/>
      <c r="L111" s="5"/>
      <c r="M111" s="3">
        <v>14</v>
      </c>
      <c r="N111" s="3">
        <v>2</v>
      </c>
      <c r="O111" s="5"/>
      <c r="P111" s="3">
        <v>1</v>
      </c>
      <c r="Q111" s="3">
        <v>1</v>
      </c>
      <c r="R111" s="5"/>
      <c r="S111" s="5"/>
      <c r="T111" s="3">
        <v>2</v>
      </c>
      <c r="U111" s="5"/>
      <c r="V111" s="5"/>
      <c r="W111" s="3">
        <v>2</v>
      </c>
      <c r="X111" s="5"/>
      <c r="Y111" s="5"/>
      <c r="Z111" s="5"/>
      <c r="AA111"/>
    </row>
    <row r="112" spans="1:27" x14ac:dyDescent="0.25">
      <c r="A112" s="16"/>
      <c r="B112" s="16" t="s">
        <v>123</v>
      </c>
      <c r="C112" s="5"/>
      <c r="D112" s="5"/>
      <c r="E112" s="5"/>
      <c r="F112" s="5"/>
      <c r="G112" s="5"/>
      <c r="H112" s="11">
        <f>45+12</f>
        <v>57</v>
      </c>
      <c r="I112" s="5"/>
      <c r="J112" s="5"/>
      <c r="K112" s="5"/>
      <c r="L112" s="5"/>
      <c r="M112" s="3">
        <v>4</v>
      </c>
      <c r="N112" s="3">
        <v>1</v>
      </c>
      <c r="O112" s="5"/>
      <c r="P112" s="3">
        <v>40</v>
      </c>
      <c r="Q112" s="3">
        <v>18</v>
      </c>
      <c r="R112" s="5"/>
      <c r="S112" s="5">
        <v>1</v>
      </c>
      <c r="T112" s="5"/>
      <c r="U112" s="5"/>
      <c r="V112" s="5"/>
      <c r="W112" s="3">
        <v>1</v>
      </c>
      <c r="X112" s="5"/>
      <c r="Y112" s="5"/>
      <c r="Z112" s="5"/>
    </row>
    <row r="113" spans="1:27" x14ac:dyDescent="0.25">
      <c r="A113" s="12"/>
      <c r="B113" s="12"/>
      <c r="C113" s="4"/>
      <c r="F113" s="4"/>
      <c r="G113" s="4"/>
      <c r="H113" s="4"/>
      <c r="I113" s="4"/>
      <c r="J113" s="4"/>
      <c r="K113" s="4"/>
      <c r="M113" s="4"/>
      <c r="N113" s="4"/>
      <c r="P113" s="4"/>
      <c r="Q113" s="4"/>
      <c r="R113" s="4"/>
      <c r="S113" s="4"/>
      <c r="T113" s="4"/>
      <c r="U113" s="4"/>
      <c r="W113" s="4"/>
      <c r="X113" s="4"/>
      <c r="Y113" s="4"/>
      <c r="Z113" s="4"/>
      <c r="AA113" s="4"/>
    </row>
    <row r="114" spans="1:27" x14ac:dyDescent="0.25">
      <c r="E114" s="4">
        <f>SUM(E5:E113)</f>
        <v>403</v>
      </c>
      <c r="G114" s="9">
        <f>SUM(G5:G112)</f>
        <v>9004</v>
      </c>
      <c r="H114" s="9">
        <f t="shared" ref="H114:Z114" si="0">SUM(H5:H112)</f>
        <v>21186</v>
      </c>
      <c r="I114" s="9">
        <f t="shared" si="0"/>
        <v>542</v>
      </c>
      <c r="J114" s="9">
        <f t="shared" si="0"/>
        <v>1795</v>
      </c>
      <c r="K114" s="9">
        <f t="shared" si="0"/>
        <v>589</v>
      </c>
      <c r="L114" s="9">
        <f t="shared" si="0"/>
        <v>250</v>
      </c>
      <c r="M114" s="9">
        <f t="shared" si="0"/>
        <v>846</v>
      </c>
      <c r="N114" s="9">
        <f t="shared" si="0"/>
        <v>151</v>
      </c>
      <c r="O114" s="9">
        <f t="shared" si="0"/>
        <v>7</v>
      </c>
      <c r="P114" s="9">
        <f t="shared" si="0"/>
        <v>190</v>
      </c>
      <c r="Q114" s="9">
        <f t="shared" si="0"/>
        <v>61</v>
      </c>
      <c r="R114" s="9">
        <f t="shared" si="0"/>
        <v>7</v>
      </c>
      <c r="S114" s="9">
        <f t="shared" si="0"/>
        <v>44</v>
      </c>
      <c r="T114" s="9">
        <f t="shared" si="0"/>
        <v>118</v>
      </c>
      <c r="U114" s="9">
        <f t="shared" si="0"/>
        <v>0</v>
      </c>
      <c r="V114" s="9">
        <f t="shared" si="0"/>
        <v>2</v>
      </c>
      <c r="W114" s="9">
        <f t="shared" si="0"/>
        <v>130</v>
      </c>
      <c r="X114" s="9">
        <f t="shared" si="0"/>
        <v>0</v>
      </c>
      <c r="Y114" s="9">
        <f t="shared" si="0"/>
        <v>0</v>
      </c>
      <c r="Z114" s="9">
        <f t="shared" si="0"/>
        <v>0</v>
      </c>
    </row>
    <row r="116" spans="1:27" x14ac:dyDescent="0.25">
      <c r="H116" s="9"/>
    </row>
  </sheetData>
  <autoFilter ref="A1:AA1"/>
  <sortState ref="A2:W117">
    <sortCondition ref="A2:A117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Inventory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MARA</dc:creator>
  <cp:lastModifiedBy>MANCINI MARA</cp:lastModifiedBy>
  <dcterms:created xsi:type="dcterms:W3CDTF">2014-11-10T14:58:24Z</dcterms:created>
  <dcterms:modified xsi:type="dcterms:W3CDTF">2017-01-17T11:02:59Z</dcterms:modified>
</cp:coreProperties>
</file>