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900"/>
  </bookViews>
  <sheets>
    <sheet name="inserimento dati" sheetId="4" r:id="rId1"/>
    <sheet name="foglio di calcolo" sheetId="1" r:id="rId2"/>
    <sheet name="piano di ammortamento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11" i="1"/>
  <c r="G8" i="1"/>
  <c r="G9" i="1"/>
  <c r="G15" i="1" s="1"/>
  <c r="G14" i="2" l="1"/>
  <c r="G31" i="2" s="1"/>
  <c r="F16" i="4"/>
  <c r="F16" i="1" s="1"/>
  <c r="F15" i="4"/>
  <c r="F15" i="1" s="1"/>
  <c r="G14" i="4"/>
  <c r="G16" i="4"/>
  <c r="G15" i="4"/>
  <c r="G14" i="1"/>
  <c r="G10" i="1"/>
  <c r="F10" i="1"/>
  <c r="F9" i="1"/>
  <c r="G16" i="1" l="1"/>
  <c r="G15" i="2"/>
  <c r="P14" i="2"/>
  <c r="P55" i="2"/>
  <c r="G71" i="2"/>
  <c r="P63" i="2"/>
  <c r="G63" i="2"/>
  <c r="P87" i="2"/>
  <c r="G87" i="2"/>
  <c r="G55" i="2"/>
  <c r="P23" i="2"/>
  <c r="P47" i="2"/>
  <c r="P39" i="2"/>
  <c r="G39" i="2"/>
  <c r="P79" i="2"/>
  <c r="G79" i="2"/>
  <c r="G47" i="2"/>
  <c r="P31" i="2"/>
  <c r="G23" i="2"/>
  <c r="P71" i="2"/>
  <c r="P15" i="2" l="1"/>
  <c r="G88" i="2"/>
  <c r="P80" i="2"/>
  <c r="G80" i="2"/>
  <c r="P72" i="2"/>
  <c r="G72" i="2"/>
  <c r="P88" i="2"/>
  <c r="P64" i="2"/>
  <c r="G64" i="2"/>
  <c r="G48" i="2"/>
  <c r="P40" i="2"/>
  <c r="P56" i="2"/>
  <c r="G56" i="2"/>
  <c r="P48" i="2"/>
  <c r="G40" i="2"/>
  <c r="P24" i="2"/>
  <c r="P32" i="2"/>
  <c r="G24" i="2"/>
  <c r="G32" i="2"/>
  <c r="F14" i="4"/>
  <c r="F14" i="1" s="1"/>
  <c r="F18" i="1" l="1"/>
  <c r="F17" i="1"/>
  <c r="AA9" i="1" s="1"/>
  <c r="F13" i="1"/>
  <c r="F12" i="1"/>
  <c r="F11" i="1"/>
  <c r="F8" i="1"/>
  <c r="F7" i="1"/>
  <c r="H16" i="2" s="1"/>
  <c r="J16" i="2" s="1"/>
  <c r="F6" i="1"/>
  <c r="F10" i="2" s="1"/>
  <c r="F11" i="2" s="1"/>
  <c r="J10" i="1"/>
  <c r="G11" i="2"/>
  <c r="G10" i="2"/>
  <c r="G13" i="2"/>
  <c r="G12" i="2"/>
  <c r="M9" i="1" l="1"/>
  <c r="Q9" i="1"/>
  <c r="P9" i="1"/>
  <c r="O9" i="1"/>
  <c r="N9" i="1"/>
  <c r="L9" i="1"/>
  <c r="H10" i="2" s="1"/>
  <c r="J10" i="2" s="1"/>
  <c r="O72" i="2"/>
  <c r="O63" i="2"/>
  <c r="O64" i="2"/>
  <c r="O32" i="2"/>
  <c r="F72" i="2"/>
  <c r="F40" i="2"/>
  <c r="O87" i="2"/>
  <c r="O55" i="2"/>
  <c r="O23" i="2"/>
  <c r="F63" i="2"/>
  <c r="O48" i="2"/>
  <c r="F56" i="2"/>
  <c r="O39" i="2"/>
  <c r="F80" i="2"/>
  <c r="O31" i="2"/>
  <c r="O88" i="2"/>
  <c r="O56" i="2"/>
  <c r="O24" i="2"/>
  <c r="F64" i="2"/>
  <c r="O80" i="2"/>
  <c r="F88" i="2"/>
  <c r="O71" i="2"/>
  <c r="F47" i="2"/>
  <c r="F48" i="2"/>
  <c r="F39" i="2"/>
  <c r="O79" i="2"/>
  <c r="O47" i="2"/>
  <c r="F87" i="2"/>
  <c r="F55" i="2"/>
  <c r="F79" i="2"/>
  <c r="O40" i="2"/>
  <c r="F71" i="2"/>
  <c r="G22" i="2"/>
  <c r="G54" i="2"/>
  <c r="G46" i="2"/>
  <c r="G38" i="2"/>
  <c r="F31" i="2"/>
  <c r="F32" i="2"/>
  <c r="F23" i="2"/>
  <c r="F24" i="2"/>
  <c r="G30" i="2"/>
  <c r="O14" i="2"/>
  <c r="O15" i="2"/>
  <c r="F14" i="2"/>
  <c r="F15" i="2"/>
  <c r="H13" i="2"/>
  <c r="J13" i="2" s="1"/>
  <c r="G85" i="2"/>
  <c r="P29" i="2"/>
  <c r="P61" i="2"/>
  <c r="P85" i="2"/>
  <c r="P69" i="2"/>
  <c r="P53" i="2"/>
  <c r="P37" i="2"/>
  <c r="P21" i="2"/>
  <c r="P45" i="2"/>
  <c r="P77" i="2"/>
  <c r="P12" i="2"/>
  <c r="G76" i="2"/>
  <c r="P20" i="2"/>
  <c r="P28" i="2"/>
  <c r="P84" i="2"/>
  <c r="P68" i="2"/>
  <c r="P52" i="2"/>
  <c r="P36" i="2"/>
  <c r="P11" i="2"/>
  <c r="P76" i="2"/>
  <c r="P60" i="2"/>
  <c r="P44" i="2"/>
  <c r="B24" i="2"/>
  <c r="G86" i="2"/>
  <c r="P62" i="2"/>
  <c r="P86" i="2"/>
  <c r="P70" i="2"/>
  <c r="P54" i="2"/>
  <c r="P38" i="2"/>
  <c r="P22" i="2"/>
  <c r="P30" i="2"/>
  <c r="P46" i="2"/>
  <c r="P78" i="2"/>
  <c r="P13" i="2"/>
  <c r="G75" i="2"/>
  <c r="P75" i="2"/>
  <c r="P59" i="2"/>
  <c r="P43" i="2"/>
  <c r="P27" i="2"/>
  <c r="P10" i="2"/>
  <c r="P83" i="2"/>
  <c r="P67" i="2"/>
  <c r="P51" i="2"/>
  <c r="P35" i="2"/>
  <c r="P19" i="2"/>
  <c r="O85" i="2"/>
  <c r="O69" i="2"/>
  <c r="O53" i="2"/>
  <c r="O37" i="2"/>
  <c r="O21" i="2"/>
  <c r="O86" i="2"/>
  <c r="O70" i="2"/>
  <c r="O54" i="2"/>
  <c r="O22" i="2"/>
  <c r="O84" i="2"/>
  <c r="O68" i="2"/>
  <c r="O52" i="2"/>
  <c r="O36" i="2"/>
  <c r="O20" i="2"/>
  <c r="O83" i="2"/>
  <c r="O67" i="2"/>
  <c r="O51" i="2"/>
  <c r="O35" i="2"/>
  <c r="O77" i="2"/>
  <c r="O61" i="2"/>
  <c r="O45" i="2"/>
  <c r="O29" i="2"/>
  <c r="O12" i="2"/>
  <c r="O43" i="2"/>
  <c r="O38" i="2"/>
  <c r="O78" i="2"/>
  <c r="O62" i="2"/>
  <c r="O46" i="2"/>
  <c r="O30" i="2"/>
  <c r="O13" i="2"/>
  <c r="O59" i="2"/>
  <c r="O27" i="2"/>
  <c r="O19" i="2"/>
  <c r="O76" i="2"/>
  <c r="O60" i="2"/>
  <c r="O44" i="2"/>
  <c r="O28" i="2"/>
  <c r="O11" i="2"/>
  <c r="O75" i="2"/>
  <c r="O10" i="2"/>
  <c r="G62" i="2"/>
  <c r="G29" i="2"/>
  <c r="G45" i="2"/>
  <c r="G61" i="2"/>
  <c r="G77" i="2"/>
  <c r="G19" i="2"/>
  <c r="G35" i="2"/>
  <c r="G51" i="2"/>
  <c r="G67" i="2"/>
  <c r="G83" i="2"/>
  <c r="G36" i="2"/>
  <c r="G52" i="2"/>
  <c r="G68" i="2"/>
  <c r="G84" i="2"/>
  <c r="G78" i="2"/>
  <c r="G21" i="2"/>
  <c r="G37" i="2"/>
  <c r="G53" i="2"/>
  <c r="G69" i="2"/>
  <c r="G20" i="2"/>
  <c r="G70" i="2"/>
  <c r="G27" i="2"/>
  <c r="G43" i="2"/>
  <c r="G59" i="2"/>
  <c r="G28" i="2"/>
  <c r="G44" i="2"/>
  <c r="G60" i="2"/>
  <c r="F70" i="2"/>
  <c r="F77" i="2"/>
  <c r="F60" i="2"/>
  <c r="F44" i="2"/>
  <c r="F28" i="2"/>
  <c r="F20" i="2"/>
  <c r="F30" i="2"/>
  <c r="F12" i="2"/>
  <c r="F76" i="2"/>
  <c r="F59" i="2"/>
  <c r="F43" i="2"/>
  <c r="F27" i="2"/>
  <c r="F16" i="2"/>
  <c r="F75" i="2"/>
  <c r="F54" i="2"/>
  <c r="F38" i="2"/>
  <c r="F22" i="2"/>
  <c r="F52" i="2"/>
  <c r="F83" i="2"/>
  <c r="F13" i="2"/>
  <c r="F86" i="2"/>
  <c r="F69" i="2"/>
  <c r="F53" i="2"/>
  <c r="F37" i="2"/>
  <c r="F21" i="2"/>
  <c r="F68" i="2"/>
  <c r="F36" i="2"/>
  <c r="F46" i="2"/>
  <c r="F29" i="2"/>
  <c r="F85" i="2"/>
  <c r="F84" i="2"/>
  <c r="F67" i="2"/>
  <c r="F51" i="2"/>
  <c r="F35" i="2"/>
  <c r="F19" i="2"/>
  <c r="F62" i="2"/>
  <c r="F78" i="2"/>
  <c r="F61" i="2"/>
  <c r="F45" i="2"/>
  <c r="H14" i="2" l="1"/>
  <c r="J14" i="2" s="1"/>
  <c r="H15" i="2"/>
  <c r="J15" i="2" s="1"/>
  <c r="H12" i="2"/>
  <c r="J12" i="2" s="1"/>
  <c r="H11" i="2"/>
  <c r="J11" i="2" s="1"/>
  <c r="Y13" i="1"/>
  <c r="M13" i="1" s="1"/>
  <c r="Y27" i="1"/>
  <c r="Y26" i="1"/>
  <c r="P26" i="1" s="1"/>
  <c r="Y25" i="1"/>
  <c r="Q25" i="1" s="1"/>
  <c r="Y24" i="1"/>
  <c r="M24" i="1" s="1"/>
  <c r="Y23" i="1"/>
  <c r="Q23" i="1" s="1"/>
  <c r="Y22" i="1"/>
  <c r="Q22" i="1" s="1"/>
  <c r="Y21" i="1"/>
  <c r="M21" i="1" s="1"/>
  <c r="Y20" i="1"/>
  <c r="Q20" i="1" s="1"/>
  <c r="Y19" i="1"/>
  <c r="Q19" i="1" s="1"/>
  <c r="Y17" i="1"/>
  <c r="P17" i="1" s="1"/>
  <c r="Y18" i="1"/>
  <c r="Q18" i="1" s="1"/>
  <c r="Y16" i="1"/>
  <c r="Y15" i="1"/>
  <c r="P15" i="1" s="1"/>
  <c r="Y14" i="1"/>
  <c r="P14" i="1" s="1"/>
  <c r="Y12" i="1"/>
  <c r="P12" i="1" s="1"/>
  <c r="Y11" i="1"/>
  <c r="M11" i="1" s="1"/>
  <c r="Y10" i="1"/>
  <c r="P10" i="1" s="1"/>
  <c r="Y28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K10" i="1"/>
  <c r="C24" i="2" s="1"/>
  <c r="J9" i="1"/>
  <c r="AA10" i="1" s="1"/>
  <c r="M20" i="1" l="1"/>
  <c r="Q11" i="1"/>
  <c r="P11" i="1"/>
  <c r="M12" i="1"/>
  <c r="P20" i="1"/>
  <c r="M15" i="1"/>
  <c r="H60" i="2" s="1"/>
  <c r="Q21" i="1"/>
  <c r="P22" i="1"/>
  <c r="Q39" i="2" s="1"/>
  <c r="M22" i="1"/>
  <c r="M17" i="1"/>
  <c r="Q17" i="1"/>
  <c r="H80" i="2" s="1"/>
  <c r="Q14" i="2"/>
  <c r="M14" i="1"/>
  <c r="M19" i="1"/>
  <c r="Q11" i="2" s="1"/>
  <c r="Q15" i="1"/>
  <c r="H64" i="2" s="1"/>
  <c r="Q27" i="1"/>
  <c r="Q80" i="2" s="1"/>
  <c r="P19" i="1"/>
  <c r="P24" i="1"/>
  <c r="Q24" i="2"/>
  <c r="M26" i="1"/>
  <c r="Q68" i="2" s="1"/>
  <c r="Q16" i="1"/>
  <c r="H72" i="2" s="1"/>
  <c r="Q10" i="1"/>
  <c r="P27" i="1"/>
  <c r="Q79" i="2" s="1"/>
  <c r="P25" i="1"/>
  <c r="Q63" i="2" s="1"/>
  <c r="H39" i="2"/>
  <c r="M27" i="1"/>
  <c r="M18" i="1"/>
  <c r="Q24" i="1"/>
  <c r="Q56" i="2" s="1"/>
  <c r="P13" i="1"/>
  <c r="H47" i="2" s="1"/>
  <c r="H55" i="2"/>
  <c r="M10" i="1"/>
  <c r="H20" i="2" s="1"/>
  <c r="Q12" i="1"/>
  <c r="H40" i="2" s="1"/>
  <c r="Q26" i="1"/>
  <c r="Q72" i="2" s="1"/>
  <c r="P18" i="1"/>
  <c r="H87" i="2" s="1"/>
  <c r="P16" i="1"/>
  <c r="H71" i="2" s="1"/>
  <c r="P21" i="1"/>
  <c r="Q31" i="2" s="1"/>
  <c r="Q64" i="2"/>
  <c r="H63" i="2"/>
  <c r="Q48" i="2"/>
  <c r="M16" i="1"/>
  <c r="M23" i="1"/>
  <c r="Q44" i="2" s="1"/>
  <c r="M25" i="1"/>
  <c r="Q14" i="1"/>
  <c r="Q13" i="1"/>
  <c r="H48" i="2" s="1"/>
  <c r="P23" i="1"/>
  <c r="Q47" i="2" s="1"/>
  <c r="H24" i="2"/>
  <c r="H32" i="2"/>
  <c r="Q71" i="2"/>
  <c r="H79" i="2"/>
  <c r="Q40" i="2"/>
  <c r="H56" i="2"/>
  <c r="V10" i="1"/>
  <c r="I23" i="2" s="1"/>
  <c r="Q55" i="2"/>
  <c r="Q23" i="2"/>
  <c r="H88" i="2"/>
  <c r="B88" i="2"/>
  <c r="AA18" i="1"/>
  <c r="L72" i="2"/>
  <c r="AA26" i="1"/>
  <c r="B32" i="2"/>
  <c r="AA11" i="1"/>
  <c r="W11" i="1" s="1"/>
  <c r="I32" i="2" s="1"/>
  <c r="L15" i="2"/>
  <c r="AA19" i="1"/>
  <c r="L80" i="2"/>
  <c r="AA27" i="1"/>
  <c r="B48" i="2"/>
  <c r="AA13" i="1"/>
  <c r="L32" i="2"/>
  <c r="AA21" i="1"/>
  <c r="B56" i="2"/>
  <c r="AA14" i="1"/>
  <c r="L40" i="2"/>
  <c r="AA22" i="1"/>
  <c r="L88" i="2"/>
  <c r="AA28" i="1"/>
  <c r="B64" i="2"/>
  <c r="AA15" i="1"/>
  <c r="L48" i="2"/>
  <c r="AA23" i="1"/>
  <c r="B40" i="2"/>
  <c r="AA12" i="1"/>
  <c r="B72" i="2"/>
  <c r="AA16" i="1"/>
  <c r="L56" i="2"/>
  <c r="AA24" i="1"/>
  <c r="L24" i="2"/>
  <c r="AA20" i="1"/>
  <c r="B80" i="2"/>
  <c r="AA17" i="1"/>
  <c r="L64" i="2"/>
  <c r="AA25" i="1"/>
  <c r="K25" i="1"/>
  <c r="M64" i="2" s="1"/>
  <c r="K16" i="1"/>
  <c r="C72" i="2" s="1"/>
  <c r="K24" i="1"/>
  <c r="M56" i="2" s="1"/>
  <c r="K18" i="1"/>
  <c r="C88" i="2" s="1"/>
  <c r="K26" i="1"/>
  <c r="M72" i="2" s="1"/>
  <c r="K11" i="1"/>
  <c r="C32" i="2" s="1"/>
  <c r="K19" i="1"/>
  <c r="M15" i="2" s="1"/>
  <c r="K27" i="1"/>
  <c r="M80" i="2" s="1"/>
  <c r="K20" i="1"/>
  <c r="M24" i="2" s="1"/>
  <c r="K28" i="1"/>
  <c r="M88" i="2" s="1"/>
  <c r="K21" i="1"/>
  <c r="M32" i="2" s="1"/>
  <c r="K17" i="1"/>
  <c r="C80" i="2" s="1"/>
  <c r="K13" i="1"/>
  <c r="C48" i="2" s="1"/>
  <c r="K22" i="1"/>
  <c r="M40" i="2" s="1"/>
  <c r="K12" i="1"/>
  <c r="C40" i="2" s="1"/>
  <c r="K14" i="1"/>
  <c r="C56" i="2" s="1"/>
  <c r="K15" i="1"/>
  <c r="C64" i="2" s="1"/>
  <c r="K23" i="1"/>
  <c r="M48" i="2" s="1"/>
  <c r="L12" i="1"/>
  <c r="O12" i="1"/>
  <c r="N12" i="1"/>
  <c r="L23" i="1"/>
  <c r="Q43" i="2" s="1"/>
  <c r="N23" i="1"/>
  <c r="Q45" i="2" s="1"/>
  <c r="O23" i="1"/>
  <c r="Q46" i="2" s="1"/>
  <c r="L22" i="1"/>
  <c r="Q35" i="2" s="1"/>
  <c r="N22" i="1"/>
  <c r="Q37" i="2" s="1"/>
  <c r="Q36" i="2"/>
  <c r="O22" i="1"/>
  <c r="Q38" i="2" s="1"/>
  <c r="L15" i="1"/>
  <c r="H59" i="2" s="1"/>
  <c r="O15" i="1"/>
  <c r="H62" i="2" s="1"/>
  <c r="N15" i="1"/>
  <c r="H61" i="2" s="1"/>
  <c r="L26" i="1"/>
  <c r="Q67" i="2" s="1"/>
  <c r="N26" i="1"/>
  <c r="Q69" i="2" s="1"/>
  <c r="O26" i="1"/>
  <c r="Q70" i="2" s="1"/>
  <c r="L21" i="1"/>
  <c r="Q27" i="2" s="1"/>
  <c r="O21" i="1"/>
  <c r="Q30" i="2" s="1"/>
  <c r="N21" i="1"/>
  <c r="Q29" i="2" s="1"/>
  <c r="Q28" i="2"/>
  <c r="L16" i="1"/>
  <c r="H67" i="2" s="1"/>
  <c r="N16" i="1"/>
  <c r="H68" i="2"/>
  <c r="O16" i="1"/>
  <c r="H70" i="2" s="1"/>
  <c r="L25" i="1"/>
  <c r="Q59" i="2" s="1"/>
  <c r="O25" i="1"/>
  <c r="Q62" i="2" s="1"/>
  <c r="N25" i="1"/>
  <c r="Q61" i="2" s="1"/>
  <c r="Q60" i="2"/>
  <c r="L27" i="1"/>
  <c r="Q75" i="2" s="1"/>
  <c r="Q76" i="2"/>
  <c r="N27" i="1"/>
  <c r="O27" i="1"/>
  <c r="Q78" i="2" s="1"/>
  <c r="L14" i="1"/>
  <c r="H51" i="2" s="1"/>
  <c r="H52" i="2"/>
  <c r="O14" i="1"/>
  <c r="H54" i="2" s="1"/>
  <c r="N14" i="1"/>
  <c r="H53" i="2" s="1"/>
  <c r="L24" i="1"/>
  <c r="Q51" i="2" s="1"/>
  <c r="N24" i="1"/>
  <c r="Q53" i="2" s="1"/>
  <c r="O24" i="1"/>
  <c r="Q52" i="2"/>
  <c r="L18" i="1"/>
  <c r="H83" i="2" s="1"/>
  <c r="O18" i="1"/>
  <c r="H86" i="2" s="1"/>
  <c r="N18" i="1"/>
  <c r="H85" i="2" s="1"/>
  <c r="H84" i="2"/>
  <c r="L17" i="1"/>
  <c r="H75" i="2" s="1"/>
  <c r="N17" i="1"/>
  <c r="H77" i="2" s="1"/>
  <c r="O17" i="1"/>
  <c r="H78" i="2" s="1"/>
  <c r="H76" i="2"/>
  <c r="L10" i="1"/>
  <c r="O10" i="1"/>
  <c r="N10" i="1"/>
  <c r="L19" i="1"/>
  <c r="Q10" i="2" s="1"/>
  <c r="N19" i="1"/>
  <c r="Q12" i="2" s="1"/>
  <c r="O19" i="1"/>
  <c r="Q13" i="2" s="1"/>
  <c r="N11" i="1"/>
  <c r="O11" i="1"/>
  <c r="L20" i="1"/>
  <c r="Q19" i="2" s="1"/>
  <c r="Q20" i="2"/>
  <c r="O20" i="1"/>
  <c r="Q22" i="2" s="1"/>
  <c r="N20" i="1"/>
  <c r="Q21" i="2" s="1"/>
  <c r="L13" i="1"/>
  <c r="O13" i="1"/>
  <c r="H46" i="2" s="1"/>
  <c r="N13" i="1"/>
  <c r="L11" i="1"/>
  <c r="K9" i="1"/>
  <c r="C16" i="2" s="1"/>
  <c r="B16" i="2"/>
  <c r="W16" i="1" l="1"/>
  <c r="I72" i="2" s="1"/>
  <c r="M28" i="1"/>
  <c r="Q84" i="2" s="1"/>
  <c r="P28" i="1"/>
  <c r="Q87" i="2" s="1"/>
  <c r="J72" i="2"/>
  <c r="H21" i="2"/>
  <c r="N28" i="1"/>
  <c r="Q85" i="2" s="1"/>
  <c r="H19" i="2"/>
  <c r="L28" i="1"/>
  <c r="Q83" i="2" s="1"/>
  <c r="Q28" i="1"/>
  <c r="Q88" i="2" s="1"/>
  <c r="Q15" i="2"/>
  <c r="Q32" i="2"/>
  <c r="H22" i="2"/>
  <c r="O28" i="1"/>
  <c r="J32" i="2"/>
  <c r="H23" i="2"/>
  <c r="J23" i="2" s="1"/>
  <c r="H31" i="2"/>
  <c r="W23" i="1"/>
  <c r="R48" i="2" s="1"/>
  <c r="S48" i="2" s="1"/>
  <c r="V17" i="1"/>
  <c r="I79" i="2" s="1"/>
  <c r="J79" i="2" s="1"/>
  <c r="W27" i="1"/>
  <c r="R80" i="2" s="1"/>
  <c r="S80" i="2" s="1"/>
  <c r="W10" i="1"/>
  <c r="I24" i="2" s="1"/>
  <c r="J24" i="2" s="1"/>
  <c r="V28" i="1"/>
  <c r="R87" i="2" s="1"/>
  <c r="S87" i="2" s="1"/>
  <c r="V14" i="1"/>
  <c r="I55" i="2" s="1"/>
  <c r="J55" i="2" s="1"/>
  <c r="W18" i="1"/>
  <c r="I88" i="2" s="1"/>
  <c r="J88" i="2" s="1"/>
  <c r="W12" i="1"/>
  <c r="I40" i="2" s="1"/>
  <c r="J40" i="2" s="1"/>
  <c r="V24" i="1"/>
  <c r="R55" i="2" s="1"/>
  <c r="S55" i="2" s="1"/>
  <c r="V11" i="1"/>
  <c r="I31" i="2" s="1"/>
  <c r="V12" i="1"/>
  <c r="I39" i="2" s="1"/>
  <c r="J39" i="2" s="1"/>
  <c r="W24" i="1"/>
  <c r="R56" i="2" s="1"/>
  <c r="S56" i="2" s="1"/>
  <c r="V21" i="1"/>
  <c r="R31" i="2" s="1"/>
  <c r="S31" i="2" s="1"/>
  <c r="W21" i="1"/>
  <c r="R32" i="2" s="1"/>
  <c r="V23" i="1"/>
  <c r="R47" i="2" s="1"/>
  <c r="S47" i="2" s="1"/>
  <c r="V22" i="1"/>
  <c r="R39" i="2" s="1"/>
  <c r="S39" i="2" s="1"/>
  <c r="V15" i="1"/>
  <c r="I63" i="2" s="1"/>
  <c r="J63" i="2" s="1"/>
  <c r="W20" i="1"/>
  <c r="R24" i="2" s="1"/>
  <c r="S24" i="2" s="1"/>
  <c r="V25" i="1"/>
  <c r="R63" i="2" s="1"/>
  <c r="S63" i="2" s="1"/>
  <c r="W15" i="1"/>
  <c r="I64" i="2" s="1"/>
  <c r="J64" i="2" s="1"/>
  <c r="W19" i="1"/>
  <c r="R15" i="2" s="1"/>
  <c r="W14" i="1"/>
  <c r="I56" i="2" s="1"/>
  <c r="J56" i="2" s="1"/>
  <c r="V13" i="1"/>
  <c r="I47" i="2" s="1"/>
  <c r="J47" i="2" s="1"/>
  <c r="V19" i="1"/>
  <c r="R14" i="2" s="1"/>
  <c r="S14" i="2" s="1"/>
  <c r="V26" i="1"/>
  <c r="R71" i="2" s="1"/>
  <c r="S71" i="2" s="1"/>
  <c r="W13" i="1"/>
  <c r="I48" i="2" s="1"/>
  <c r="J48" i="2" s="1"/>
  <c r="W26" i="1"/>
  <c r="R72" i="2" s="1"/>
  <c r="S72" i="2" s="1"/>
  <c r="W25" i="1"/>
  <c r="R64" i="2" s="1"/>
  <c r="S64" i="2" s="1"/>
  <c r="V27" i="1"/>
  <c r="R79" i="2" s="1"/>
  <c r="S79" i="2" s="1"/>
  <c r="W22" i="1"/>
  <c r="R40" i="2" s="1"/>
  <c r="S40" i="2" s="1"/>
  <c r="V20" i="1"/>
  <c r="R23" i="2" s="1"/>
  <c r="S23" i="2" s="1"/>
  <c r="V16" i="1"/>
  <c r="I71" i="2" s="1"/>
  <c r="J71" i="2" s="1"/>
  <c r="W17" i="1"/>
  <c r="I80" i="2" s="1"/>
  <c r="J80" i="2" s="1"/>
  <c r="V18" i="1"/>
  <c r="I87" i="2" s="1"/>
  <c r="J87" i="2" s="1"/>
  <c r="M29" i="1"/>
  <c r="T16" i="1"/>
  <c r="I69" i="2" s="1"/>
  <c r="H69" i="2"/>
  <c r="T13" i="1"/>
  <c r="I45" i="2" s="1"/>
  <c r="H45" i="2"/>
  <c r="R10" i="1"/>
  <c r="T27" i="1"/>
  <c r="R77" i="2" s="1"/>
  <c r="Q77" i="2"/>
  <c r="S13" i="1"/>
  <c r="I44" i="2" s="1"/>
  <c r="H44" i="2"/>
  <c r="U24" i="1"/>
  <c r="R54" i="2" s="1"/>
  <c r="Q54" i="2"/>
  <c r="S16" i="1"/>
  <c r="I68" i="2" s="1"/>
  <c r="J68" i="2" s="1"/>
  <c r="T26" i="1"/>
  <c r="R69" i="2" s="1"/>
  <c r="S69" i="2" s="1"/>
  <c r="S22" i="1"/>
  <c r="R36" i="2" s="1"/>
  <c r="S36" i="2" s="1"/>
  <c r="U13" i="1"/>
  <c r="I46" i="2" s="1"/>
  <c r="J46" i="2" s="1"/>
  <c r="T15" i="1"/>
  <c r="I61" i="2" s="1"/>
  <c r="J61" i="2" s="1"/>
  <c r="R16" i="1"/>
  <c r="I67" i="2" s="1"/>
  <c r="J67" i="2" s="1"/>
  <c r="T14" i="1"/>
  <c r="I53" i="2" s="1"/>
  <c r="J53" i="2" s="1"/>
  <c r="U14" i="1"/>
  <c r="S14" i="1"/>
  <c r="I52" i="2" s="1"/>
  <c r="J52" i="2" s="1"/>
  <c r="R12" i="1"/>
  <c r="I35" i="2" s="1"/>
  <c r="R11" i="1"/>
  <c r="I27" i="2" s="1"/>
  <c r="S28" i="1"/>
  <c r="R84" i="2" s="1"/>
  <c r="S84" i="2" s="1"/>
  <c r="T24" i="1"/>
  <c r="R53" i="2" s="1"/>
  <c r="S53" i="2" s="1"/>
  <c r="S27" i="1"/>
  <c r="R76" i="2" s="1"/>
  <c r="S76" i="2" s="1"/>
  <c r="S26" i="1"/>
  <c r="R68" i="2" s="1"/>
  <c r="S68" i="2" s="1"/>
  <c r="T22" i="1"/>
  <c r="R37" i="2" s="1"/>
  <c r="S37" i="2" s="1"/>
  <c r="R24" i="1"/>
  <c r="R51" i="2" s="1"/>
  <c r="S51" i="2" s="1"/>
  <c r="R27" i="1"/>
  <c r="R75" i="2" s="1"/>
  <c r="S75" i="2" s="1"/>
  <c r="R26" i="1"/>
  <c r="R67" i="2" s="1"/>
  <c r="S67" i="2" s="1"/>
  <c r="R22" i="1"/>
  <c r="R35" i="2" s="1"/>
  <c r="S35" i="2" s="1"/>
  <c r="S17" i="1"/>
  <c r="I76" i="2" s="1"/>
  <c r="J76" i="2" s="1"/>
  <c r="S18" i="1"/>
  <c r="I84" i="2" s="1"/>
  <c r="J84" i="2" s="1"/>
  <c r="S25" i="1"/>
  <c r="R60" i="2" s="1"/>
  <c r="S60" i="2" s="1"/>
  <c r="S21" i="1"/>
  <c r="R28" i="2" s="1"/>
  <c r="S28" i="2" s="1"/>
  <c r="U23" i="1"/>
  <c r="R13" i="1"/>
  <c r="I43" i="2" s="1"/>
  <c r="H43" i="2"/>
  <c r="U19" i="1"/>
  <c r="R13" i="2" s="1"/>
  <c r="S13" i="2" s="1"/>
  <c r="T20" i="1"/>
  <c r="R21" i="2" s="1"/>
  <c r="S21" i="2" s="1"/>
  <c r="T19" i="1"/>
  <c r="R12" i="2" s="1"/>
  <c r="S12" i="2" s="1"/>
  <c r="U17" i="1"/>
  <c r="I78" i="2" s="1"/>
  <c r="J78" i="2" s="1"/>
  <c r="T18" i="1"/>
  <c r="I85" i="2" s="1"/>
  <c r="J85" i="2" s="1"/>
  <c r="T25" i="1"/>
  <c r="R61" i="2" s="1"/>
  <c r="S61" i="2" s="1"/>
  <c r="T21" i="1"/>
  <c r="R29" i="2" s="1"/>
  <c r="S29" i="2" s="1"/>
  <c r="S15" i="1"/>
  <c r="I60" i="2" s="1"/>
  <c r="J60" i="2" s="1"/>
  <c r="T23" i="1"/>
  <c r="R45" i="2" s="1"/>
  <c r="S45" i="2" s="1"/>
  <c r="S19" i="1"/>
  <c r="R11" i="2" s="1"/>
  <c r="S11" i="2" s="1"/>
  <c r="U18" i="1"/>
  <c r="I86" i="2" s="1"/>
  <c r="J86" i="2" s="1"/>
  <c r="U25" i="1"/>
  <c r="R62" i="2" s="1"/>
  <c r="S62" i="2" s="1"/>
  <c r="U21" i="1"/>
  <c r="R30" i="2" s="1"/>
  <c r="S30" i="2" s="1"/>
  <c r="U15" i="1"/>
  <c r="I62" i="2" s="1"/>
  <c r="J62" i="2" s="1"/>
  <c r="S23" i="1"/>
  <c r="R44" i="2" s="1"/>
  <c r="S44" i="2" s="1"/>
  <c r="U20" i="1"/>
  <c r="R22" i="2" s="1"/>
  <c r="S22" i="2" s="1"/>
  <c r="S20" i="1"/>
  <c r="R20" i="2" s="1"/>
  <c r="S20" i="2" s="1"/>
  <c r="R19" i="1"/>
  <c r="R10" i="2" s="1"/>
  <c r="S10" i="2" s="1"/>
  <c r="R17" i="1"/>
  <c r="I75" i="2" s="1"/>
  <c r="J75" i="2" s="1"/>
  <c r="R18" i="1"/>
  <c r="I83" i="2" s="1"/>
  <c r="J83" i="2" s="1"/>
  <c r="R14" i="1"/>
  <c r="I51" i="2" s="1"/>
  <c r="J51" i="2" s="1"/>
  <c r="R25" i="1"/>
  <c r="R59" i="2" s="1"/>
  <c r="S59" i="2" s="1"/>
  <c r="R21" i="1"/>
  <c r="R27" i="2" s="1"/>
  <c r="S27" i="2" s="1"/>
  <c r="R15" i="1"/>
  <c r="I59" i="2" s="1"/>
  <c r="J59" i="2" s="1"/>
  <c r="R23" i="1"/>
  <c r="R43" i="2" s="1"/>
  <c r="S43" i="2" s="1"/>
  <c r="T17" i="1"/>
  <c r="I77" i="2" s="1"/>
  <c r="J77" i="2" s="1"/>
  <c r="R20" i="1"/>
  <c r="R19" i="2" s="1"/>
  <c r="S19" i="2" s="1"/>
  <c r="S24" i="1"/>
  <c r="R52" i="2" s="1"/>
  <c r="S52" i="2" s="1"/>
  <c r="U27" i="1"/>
  <c r="R78" i="2" s="1"/>
  <c r="S78" i="2" s="1"/>
  <c r="U16" i="1"/>
  <c r="I70" i="2" s="1"/>
  <c r="J70" i="2" s="1"/>
  <c r="U26" i="1"/>
  <c r="U22" i="1"/>
  <c r="R38" i="2" s="1"/>
  <c r="S38" i="2" s="1"/>
  <c r="T10" i="1"/>
  <c r="H37" i="2"/>
  <c r="T12" i="1"/>
  <c r="I37" i="2" s="1"/>
  <c r="U10" i="1"/>
  <c r="H36" i="2"/>
  <c r="S12" i="1"/>
  <c r="I36" i="2" s="1"/>
  <c r="H38" i="2"/>
  <c r="U12" i="1"/>
  <c r="I38" i="2" s="1"/>
  <c r="H30" i="2"/>
  <c r="U11" i="1"/>
  <c r="I30" i="2" s="1"/>
  <c r="H29" i="2"/>
  <c r="T11" i="1"/>
  <c r="I29" i="2" s="1"/>
  <c r="S10" i="1"/>
  <c r="H28" i="2"/>
  <c r="S11" i="1"/>
  <c r="I28" i="2" s="1"/>
  <c r="H35" i="2"/>
  <c r="H27" i="2"/>
  <c r="P29" i="1" l="1"/>
  <c r="L29" i="1"/>
  <c r="R28" i="1"/>
  <c r="R83" i="2" s="1"/>
  <c r="S83" i="2" s="1"/>
  <c r="T28" i="1"/>
  <c r="R85" i="2" s="1"/>
  <c r="S85" i="2" s="1"/>
  <c r="N29" i="1"/>
  <c r="W28" i="1"/>
  <c r="R88" i="2" s="1"/>
  <c r="S88" i="2" s="1"/>
  <c r="Q29" i="1"/>
  <c r="S32" i="2"/>
  <c r="S15" i="2"/>
  <c r="I54" i="2"/>
  <c r="J54" i="2" s="1"/>
  <c r="R70" i="2"/>
  <c r="S70" i="2" s="1"/>
  <c r="R46" i="2"/>
  <c r="S46" i="2" s="1"/>
  <c r="J31" i="2"/>
  <c r="V29" i="1"/>
  <c r="W29" i="1"/>
  <c r="I19" i="2"/>
  <c r="J19" i="2" s="1"/>
  <c r="I22" i="2"/>
  <c r="J22" i="2" s="1"/>
  <c r="I21" i="2"/>
  <c r="J21" i="2" s="1"/>
  <c r="I20" i="2"/>
  <c r="J20" i="2" s="1"/>
  <c r="S29" i="1"/>
  <c r="S54" i="2"/>
  <c r="J27" i="2"/>
  <c r="J35" i="2"/>
  <c r="J38" i="2"/>
  <c r="J44" i="2"/>
  <c r="J69" i="2"/>
  <c r="S77" i="2"/>
  <c r="J45" i="2"/>
  <c r="J29" i="2"/>
  <c r="J30" i="2"/>
  <c r="J37" i="2"/>
  <c r="J28" i="2"/>
  <c r="J36" i="2"/>
  <c r="J43" i="2"/>
  <c r="Q86" i="2"/>
  <c r="U28" i="1"/>
  <c r="R86" i="2" s="1"/>
  <c r="O29" i="1"/>
  <c r="T29" i="1" l="1"/>
  <c r="R29" i="1"/>
  <c r="U29" i="1"/>
  <c r="S86" i="2"/>
</calcChain>
</file>

<file path=xl/sharedStrings.xml><?xml version="1.0" encoding="utf-8"?>
<sst xmlns="http://schemas.openxmlformats.org/spreadsheetml/2006/main" count="348" uniqueCount="108">
  <si>
    <t>numero rate (da 1 a 20)</t>
  </si>
  <si>
    <t>1 rata</t>
  </si>
  <si>
    <t>2 rata</t>
  </si>
  <si>
    <t>3 rata</t>
  </si>
  <si>
    <t>4 rata</t>
  </si>
  <si>
    <t>5 rata</t>
  </si>
  <si>
    <t>6 rata</t>
  </si>
  <si>
    <t>7 rata</t>
  </si>
  <si>
    <t>8 rata</t>
  </si>
  <si>
    <t>9 rata</t>
  </si>
  <si>
    <t>10 rata</t>
  </si>
  <si>
    <t>11 rata</t>
  </si>
  <si>
    <t>12 rata</t>
  </si>
  <si>
    <t>13 rata</t>
  </si>
  <si>
    <t>14 rata</t>
  </si>
  <si>
    <t>15 rata</t>
  </si>
  <si>
    <t>16 rata</t>
  </si>
  <si>
    <t>17 rata</t>
  </si>
  <si>
    <t>18 rata</t>
  </si>
  <si>
    <t>19 rata</t>
  </si>
  <si>
    <t>20 rata</t>
  </si>
  <si>
    <t>numero rata</t>
  </si>
  <si>
    <t>data versamento</t>
  </si>
  <si>
    <t>giorno</t>
  </si>
  <si>
    <t>TOTALE</t>
  </si>
  <si>
    <t>tasso interesse applicato</t>
  </si>
  <si>
    <t>casella di calcolo</t>
  </si>
  <si>
    <t>compilare campi con sfondo giallo</t>
  </si>
  <si>
    <t>+</t>
  </si>
  <si>
    <t>spese di notifica</t>
  </si>
  <si>
    <t>importo</t>
  </si>
  <si>
    <t>codice tributo</t>
  </si>
  <si>
    <t>campi in grigio non attivi</t>
  </si>
  <si>
    <t>tributo dovuto 1 e relativi interessi</t>
  </si>
  <si>
    <t>tributo dovuto 2 e relativi interessi</t>
  </si>
  <si>
    <t>tributo dovuto 3 e relativi interessi</t>
  </si>
  <si>
    <t>rata 1</t>
  </si>
  <si>
    <t>anno imposta</t>
  </si>
  <si>
    <t>interessi da rateazione</t>
  </si>
  <si>
    <t>totale da versare</t>
  </si>
  <si>
    <t>tributo  1</t>
  </si>
  <si>
    <t>tributo  2</t>
  </si>
  <si>
    <t>tributo  3</t>
  </si>
  <si>
    <t>rata 2</t>
  </si>
  <si>
    <t>rata 3</t>
  </si>
  <si>
    <t>rata 4</t>
  </si>
  <si>
    <t>rata 5</t>
  </si>
  <si>
    <t>rata 6</t>
  </si>
  <si>
    <t>rata 7</t>
  </si>
  <si>
    <t>rata 8</t>
  </si>
  <si>
    <t>rata 9</t>
  </si>
  <si>
    <t>rata 10</t>
  </si>
  <si>
    <t>rata 11</t>
  </si>
  <si>
    <t>rata 12</t>
  </si>
  <si>
    <t>rata 13</t>
  </si>
  <si>
    <t>rata 14</t>
  </si>
  <si>
    <t>rata 15</t>
  </si>
  <si>
    <t>rata 16</t>
  </si>
  <si>
    <t>rata 17</t>
  </si>
  <si>
    <t>rata 18</t>
  </si>
  <si>
    <t>rata 19</t>
  </si>
  <si>
    <t>rata 20</t>
  </si>
  <si>
    <t>spese notifica</t>
  </si>
  <si>
    <t xml:space="preserve">importo rata tributo 1 </t>
  </si>
  <si>
    <t>importo rata tributo 2</t>
  </si>
  <si>
    <t>importo rata tributo 3</t>
  </si>
  <si>
    <t>scadenza</t>
  </si>
  <si>
    <t>importo rata interessi da rateazione  tributo 1</t>
  </si>
  <si>
    <t>casella di calcolo nr gg</t>
  </si>
  <si>
    <t>importo rata interessi da rateazione  tributo 2</t>
  </si>
  <si>
    <t>importo rata interessi da rateazione  tributo 3</t>
  </si>
  <si>
    <t>data di scadenza  prima rata (formato XX/XX/XXX)</t>
  </si>
  <si>
    <t>data scadenza prima rata (formato XX/XX/XXX)</t>
  </si>
  <si>
    <t>Importo sanzione 2 irrogata  (*)</t>
  </si>
  <si>
    <t>Importo sanzione 3 irrogata  (*)</t>
  </si>
  <si>
    <t>Importo sanzione 1 da regolarizzazione (1/18)</t>
  </si>
  <si>
    <t>Importo sanzione 2 da regolarizzazione (1/18)</t>
  </si>
  <si>
    <t>Importo sanzione 3 da regolarizzazione (1/18)</t>
  </si>
  <si>
    <t>Importo sanzione 1 irrogata (1/3)</t>
  </si>
  <si>
    <t>Importo sanzione 2 irrogata (1/3)</t>
  </si>
  <si>
    <t>Importo sanzione 3 irrogata (1/3)</t>
  </si>
  <si>
    <t>importo rata sanzione  1</t>
  </si>
  <si>
    <t>importo rata sanzione  2</t>
  </si>
  <si>
    <t xml:space="preserve">importo rata sanzione 3 </t>
  </si>
  <si>
    <t>importo rata interessi da rateazione  sanzione 1</t>
  </si>
  <si>
    <t>importo rata interessi da rateazione  sanzione 2</t>
  </si>
  <si>
    <t>importo rata interessi da rateazione  sanzione 3</t>
  </si>
  <si>
    <t>sanzione 1</t>
  </si>
  <si>
    <t>sanzione 2</t>
  </si>
  <si>
    <t>sanzione 3</t>
  </si>
  <si>
    <t>Importo sanzione 1  (*)</t>
  </si>
  <si>
    <t>importo rata tributo e sanzione troncato alla seconda cifra decimale, con recupero nell'ultima rata</t>
  </si>
  <si>
    <t>a111</t>
  </si>
  <si>
    <t>b111</t>
  </si>
  <si>
    <t>c111</t>
  </si>
  <si>
    <t>d111</t>
  </si>
  <si>
    <t>e1111</t>
  </si>
  <si>
    <t>ef111</t>
  </si>
  <si>
    <t>(*) inserire quella determinata ai sensi dell'articolo 15 del DLGS n. 218 del 1997 (1/3)</t>
  </si>
  <si>
    <t>tributo dovuto 1 e relativi interessi (**)</t>
  </si>
  <si>
    <t>tributo dovuto 2 e relativi interessi (**)</t>
  </si>
  <si>
    <t>tributo dovuto 3 e relativi interessi (**)</t>
  </si>
  <si>
    <t>(**) calcolati dall'utente (fino alla data di versamento compresa)</t>
  </si>
  <si>
    <t>economico-finanziaria che scadono il sabato o in un giorno festivo sono sempre rinviati al primo giorno lavorativo</t>
  </si>
  <si>
    <t>"i versamenti e gli adempimenti, anche se solo telematici, previsti da norme riguardanti l'Amministrazione</t>
  </si>
  <si>
    <t>successivo" (art. 7, co. 1, lett. h), D.L. 13.5.2011, n. 70 )</t>
  </si>
  <si>
    <t>se le rate sono minori di venti sommare gli importi indicati nella ventesima rata in quelli dell'utima rata da pagare</t>
  </si>
  <si>
    <t>versione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</si>
</sst>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1F497D"/>
      <name val="Calibri"/>
      <family val="2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0" fillId="0" borderId="1" xfId="0" applyBorder="1" applyProtection="1"/>
    <xf numFmtId="0" fontId="0" fillId="0" borderId="0" xfId="0" applyProtection="1"/>
    <xf numFmtId="164" fontId="0" fillId="0" borderId="1" xfId="0" applyNumberFormat="1" applyBorder="1" applyProtection="1"/>
    <xf numFmtId="9" fontId="0" fillId="0" borderId="0" xfId="0" applyNumberFormat="1"/>
    <xf numFmtId="0" fontId="1" fillId="0" borderId="1" xfId="0" applyFont="1" applyFill="1" applyBorder="1" applyAlignment="1" applyProtection="1">
      <alignment horizontal="center"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2" fontId="0" fillId="0" borderId="0" xfId="0" applyNumberFormat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0" fillId="0" borderId="8" xfId="0" applyBorder="1"/>
    <xf numFmtId="0" fontId="0" fillId="0" borderId="3" xfId="0" applyBorder="1"/>
    <xf numFmtId="0" fontId="2" fillId="0" borderId="0" xfId="0" applyFont="1" applyAlignment="1">
      <alignment horizontal="left" vertical="center" indent="5"/>
    </xf>
    <xf numFmtId="0" fontId="0" fillId="0" borderId="0" xfId="0" applyFont="1"/>
    <xf numFmtId="0" fontId="1" fillId="3" borderId="0" xfId="0" applyFont="1" applyFill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Fill="1" applyBorder="1"/>
    <xf numFmtId="0" fontId="1" fillId="0" borderId="0" xfId="0" applyFont="1" applyFill="1" applyBorder="1" applyAlignment="1" applyProtection="1">
      <alignment horizontal="center" wrapText="1"/>
    </xf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Border="1" applyProtection="1"/>
    <xf numFmtId="14" fontId="0" fillId="0" borderId="0" xfId="0" applyNumberFormat="1" applyFill="1" applyBorder="1" applyProtection="1"/>
    <xf numFmtId="164" fontId="0" fillId="0" borderId="0" xfId="0" applyNumberFormat="1" applyFill="1" applyBorder="1" applyProtection="1"/>
    <xf numFmtId="4" fontId="1" fillId="0" borderId="0" xfId="0" applyNumberFormat="1" applyFont="1" applyFill="1" applyBorder="1" applyProtection="1"/>
    <xf numFmtId="2" fontId="1" fillId="0" borderId="0" xfId="0" applyNumberFormat="1" applyFont="1" applyFill="1" applyBorder="1" applyProtection="1"/>
    <xf numFmtId="0" fontId="1" fillId="0" borderId="0" xfId="0" applyFont="1" applyFill="1" applyBorder="1" applyProtection="1"/>
    <xf numFmtId="1" fontId="0" fillId="0" borderId="0" xfId="0" applyNumberFormat="1" applyFill="1" applyBorder="1" applyProtection="1"/>
    <xf numFmtId="0" fontId="1" fillId="2" borderId="2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12" xfId="0" applyFont="1" applyFill="1" applyBorder="1"/>
    <xf numFmtId="0" fontId="1" fillId="3" borderId="5" xfId="0" applyFont="1" applyFill="1" applyBorder="1"/>
    <xf numFmtId="0" fontId="1" fillId="2" borderId="5" xfId="0" applyFont="1" applyFill="1" applyBorder="1"/>
    <xf numFmtId="14" fontId="1" fillId="2" borderId="1" xfId="0" applyNumberFormat="1" applyFont="1" applyFill="1" applyBorder="1"/>
    <xf numFmtId="1" fontId="1" fillId="2" borderId="9" xfId="0" applyNumberFormat="1" applyFont="1" applyFill="1" applyBorder="1"/>
    <xf numFmtId="0" fontId="1" fillId="3" borderId="7" xfId="0" applyFont="1" applyFill="1" applyBorder="1"/>
    <xf numFmtId="0" fontId="0" fillId="0" borderId="0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3" fillId="0" borderId="1" xfId="0" applyNumberFormat="1" applyFont="1" applyBorder="1" applyProtection="1"/>
    <xf numFmtId="4" fontId="0" fillId="0" borderId="1" xfId="0" applyNumberFormat="1" applyBorder="1" applyAlignment="1">
      <alignment wrapText="1"/>
    </xf>
    <xf numFmtId="1" fontId="0" fillId="0" borderId="0" xfId="0" applyNumberFormat="1"/>
    <xf numFmtId="2" fontId="1" fillId="0" borderId="1" xfId="0" applyNumberFormat="1" applyFont="1" applyBorder="1"/>
    <xf numFmtId="4" fontId="0" fillId="4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0" fontId="0" fillId="4" borderId="12" xfId="0" applyFill="1" applyBorder="1"/>
    <xf numFmtId="0" fontId="0" fillId="4" borderId="5" xfId="0" applyFill="1" applyBorder="1"/>
    <xf numFmtId="2" fontId="0" fillId="4" borderId="1" xfId="0" applyNumberFormat="1" applyFill="1" applyBorder="1"/>
    <xf numFmtId="14" fontId="0" fillId="4" borderId="1" xfId="0" applyNumberFormat="1" applyFill="1" applyBorder="1"/>
    <xf numFmtId="1" fontId="0" fillId="4" borderId="9" xfId="0" applyNumberFormat="1" applyFill="1" applyBorder="1"/>
    <xf numFmtId="0" fontId="0" fillId="4" borderId="7" xfId="0" applyFill="1" applyBorder="1"/>
    <xf numFmtId="14" fontId="0" fillId="4" borderId="1" xfId="0" applyNumberFormat="1" applyFill="1" applyBorder="1" applyProtection="1"/>
    <xf numFmtId="164" fontId="0" fillId="4" borderId="1" xfId="0" applyNumberFormat="1" applyFill="1" applyBorder="1" applyProtection="1"/>
    <xf numFmtId="4" fontId="1" fillId="4" borderId="1" xfId="0" applyNumberFormat="1" applyFont="1" applyFill="1" applyBorder="1" applyProtection="1"/>
    <xf numFmtId="2" fontId="1" fillId="4" borderId="1" xfId="0" applyNumberFormat="1" applyFont="1" applyFill="1" applyBorder="1" applyProtection="1"/>
    <xf numFmtId="0" fontId="0" fillId="4" borderId="1" xfId="0" applyFill="1" applyBorder="1"/>
    <xf numFmtId="3" fontId="1" fillId="4" borderId="1" xfId="0" applyNumberFormat="1" applyFont="1" applyFill="1" applyBorder="1"/>
    <xf numFmtId="0" fontId="1" fillId="4" borderId="1" xfId="0" applyNumberFormat="1" applyFont="1" applyFill="1" applyBorder="1"/>
    <xf numFmtId="4" fontId="0" fillId="0" borderId="0" xfId="0" applyNumberFormat="1"/>
    <xf numFmtId="0" fontId="0" fillId="2" borderId="0" xfId="0" applyFill="1"/>
    <xf numFmtId="4" fontId="1" fillId="2" borderId="1" xfId="0" applyNumberFormat="1" applyFont="1" applyFill="1" applyBorder="1"/>
    <xf numFmtId="4" fontId="1" fillId="4" borderId="1" xfId="0" applyNumberFormat="1" applyFont="1" applyFill="1" applyBorder="1"/>
    <xf numFmtId="4" fontId="0" fillId="4" borderId="1" xfId="0" applyNumberFormat="1" applyFill="1" applyBorder="1"/>
    <xf numFmtId="0" fontId="1" fillId="0" borderId="2" xfId="0" applyFont="1" applyFill="1" applyBorder="1"/>
    <xf numFmtId="0" fontId="1" fillId="0" borderId="0" xfId="0" applyFont="1"/>
    <xf numFmtId="9" fontId="1" fillId="0" borderId="0" xfId="0" applyNumberFormat="1" applyFont="1"/>
    <xf numFmtId="0" fontId="0" fillId="0" borderId="19" xfId="0" applyBorder="1"/>
    <xf numFmtId="0" fontId="1" fillId="0" borderId="0" xfId="0" applyFont="1" applyFill="1"/>
    <xf numFmtId="0" fontId="1" fillId="4" borderId="1" xfId="0" applyFont="1" applyFill="1" applyBorder="1" applyProtection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2" borderId="0" xfId="0" applyFont="1" applyFill="1"/>
    <xf numFmtId="0" fontId="0" fillId="0" borderId="1" xfId="0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W37"/>
  <sheetViews>
    <sheetView tabSelected="1" zoomScale="70" zoomScaleNormal="70" workbookViewId="0">
      <selection activeCell="G2" sqref="G2"/>
    </sheetView>
  </sheetViews>
  <sheetFormatPr defaultRowHeight="15" x14ac:dyDescent="0.25"/>
  <cols>
    <col min="1" max="1" width="4" customWidth="1"/>
    <col min="2" max="2" width="3" customWidth="1"/>
    <col min="3" max="3" width="3.85546875" customWidth="1"/>
    <col min="4" max="4" width="3.140625" customWidth="1"/>
    <col min="5" max="7" width="39.7109375" customWidth="1"/>
    <col min="9" max="9" width="13.28515625" customWidth="1"/>
    <col min="10" max="11" width="11.5703125" customWidth="1"/>
    <col min="12" max="13" width="14.7109375" customWidth="1"/>
    <col min="14" max="15" width="14.140625" customWidth="1"/>
    <col min="25" max="25" width="20.7109375" customWidth="1"/>
  </cols>
  <sheetData>
    <row r="2" spans="5:17" x14ac:dyDescent="0.25">
      <c r="E2" s="19" t="s">
        <v>32</v>
      </c>
      <c r="F2" t="s">
        <v>107</v>
      </c>
    </row>
    <row r="3" spans="5:17" x14ac:dyDescent="0.25">
      <c r="I3" s="26"/>
      <c r="J3" s="26"/>
      <c r="K3" s="26"/>
      <c r="L3" s="26"/>
      <c r="M3" s="26"/>
      <c r="N3" s="26"/>
      <c r="O3" s="26"/>
      <c r="P3" s="26"/>
    </row>
    <row r="4" spans="5:17" ht="15.75" thickBot="1" x14ac:dyDescent="0.3">
      <c r="I4" s="26"/>
      <c r="J4" s="26"/>
      <c r="K4" s="26"/>
      <c r="L4" s="26"/>
      <c r="M4" s="26"/>
      <c r="N4" s="26"/>
      <c r="O4" s="26"/>
      <c r="P4" s="26"/>
    </row>
    <row r="5" spans="5:17" ht="33.75" customHeight="1" x14ac:dyDescent="0.25">
      <c r="E5" s="38" t="s">
        <v>27</v>
      </c>
      <c r="F5" s="39" t="s">
        <v>30</v>
      </c>
      <c r="G5" s="40" t="s">
        <v>31</v>
      </c>
      <c r="I5" s="27"/>
      <c r="J5" s="27"/>
      <c r="K5" s="27"/>
      <c r="L5" s="27"/>
      <c r="M5" s="27"/>
      <c r="N5" s="27"/>
      <c r="O5" s="27"/>
      <c r="P5" s="27"/>
      <c r="Q5" s="14"/>
    </row>
    <row r="6" spans="5:17" ht="33.75" customHeight="1" x14ac:dyDescent="0.25">
      <c r="E6" s="24" t="s">
        <v>37</v>
      </c>
      <c r="F6" s="41">
        <v>2015</v>
      </c>
      <c r="G6" s="42"/>
      <c r="I6" s="27"/>
      <c r="J6" s="27"/>
      <c r="K6" s="27"/>
      <c r="L6" s="27"/>
      <c r="M6" s="27"/>
      <c r="N6" s="27"/>
      <c r="O6" s="27"/>
      <c r="P6" s="27"/>
      <c r="Q6" s="14"/>
    </row>
    <row r="7" spans="5:17" ht="33.75" customHeight="1" x14ac:dyDescent="0.25">
      <c r="E7" s="9" t="s">
        <v>29</v>
      </c>
      <c r="F7" s="70">
        <v>8.75</v>
      </c>
      <c r="G7" s="42"/>
      <c r="I7" s="27"/>
      <c r="J7" s="27"/>
      <c r="K7" s="27"/>
      <c r="L7" s="27"/>
      <c r="M7" s="27"/>
      <c r="N7" s="27"/>
      <c r="O7" s="27"/>
      <c r="P7" s="27"/>
      <c r="Q7" s="14"/>
    </row>
    <row r="8" spans="5:17" ht="33.75" customHeight="1" x14ac:dyDescent="0.25">
      <c r="E8" s="9" t="s">
        <v>90</v>
      </c>
      <c r="F8" s="70">
        <v>1000</v>
      </c>
      <c r="G8" s="43" t="s">
        <v>92</v>
      </c>
      <c r="I8" s="28"/>
      <c r="J8" s="25"/>
      <c r="K8" s="25"/>
      <c r="L8" s="25"/>
      <c r="M8" s="25"/>
      <c r="N8" s="25"/>
      <c r="O8" s="25"/>
      <c r="P8" s="27"/>
      <c r="Q8" s="14"/>
    </row>
    <row r="9" spans="5:17" ht="33.75" customHeight="1" x14ac:dyDescent="0.25">
      <c r="E9" s="9" t="s">
        <v>73</v>
      </c>
      <c r="F9" s="70">
        <v>1000</v>
      </c>
      <c r="G9" s="43" t="s">
        <v>93</v>
      </c>
      <c r="I9" s="28"/>
      <c r="J9" s="25"/>
      <c r="K9" s="25"/>
      <c r="L9" s="25"/>
      <c r="M9" s="25"/>
      <c r="N9" s="25"/>
      <c r="O9" s="25"/>
      <c r="P9" s="27"/>
      <c r="Q9" s="14"/>
    </row>
    <row r="10" spans="5:17" ht="33.75" customHeight="1" x14ac:dyDescent="0.25">
      <c r="E10" s="9" t="s">
        <v>74</v>
      </c>
      <c r="F10" s="70">
        <v>1000</v>
      </c>
      <c r="G10" s="43" t="s">
        <v>94</v>
      </c>
      <c r="I10" s="28"/>
      <c r="J10" s="25"/>
      <c r="K10" s="25"/>
      <c r="L10" s="25"/>
      <c r="M10" s="25"/>
      <c r="N10" s="25"/>
      <c r="O10" s="25"/>
      <c r="P10" s="27"/>
      <c r="Q10" s="14"/>
    </row>
    <row r="11" spans="5:17" ht="33.75" customHeight="1" x14ac:dyDescent="0.25">
      <c r="E11" s="9" t="s">
        <v>99</v>
      </c>
      <c r="F11" s="70">
        <v>1000</v>
      </c>
      <c r="G11" s="43" t="s">
        <v>95</v>
      </c>
      <c r="I11" s="28"/>
      <c r="J11" s="25"/>
      <c r="K11" s="25"/>
      <c r="L11" s="29"/>
      <c r="M11" s="30"/>
      <c r="N11" s="30"/>
      <c r="O11" s="30"/>
      <c r="P11" s="27"/>
      <c r="Q11" s="25"/>
    </row>
    <row r="12" spans="5:17" ht="33.75" customHeight="1" x14ac:dyDescent="0.25">
      <c r="E12" s="9" t="s">
        <v>100</v>
      </c>
      <c r="F12" s="70">
        <v>1000</v>
      </c>
      <c r="G12" s="43" t="s">
        <v>96</v>
      </c>
      <c r="I12" s="31"/>
      <c r="J12" s="32"/>
      <c r="K12" s="33"/>
      <c r="L12" s="34"/>
      <c r="M12" s="35"/>
      <c r="N12" s="35"/>
      <c r="O12" s="35"/>
      <c r="P12" s="27"/>
      <c r="Q12" s="14"/>
    </row>
    <row r="13" spans="5:17" ht="33.75" customHeight="1" x14ac:dyDescent="0.25">
      <c r="E13" s="9" t="s">
        <v>101</v>
      </c>
      <c r="F13" s="70">
        <v>1000</v>
      </c>
      <c r="G13" s="43" t="s">
        <v>97</v>
      </c>
      <c r="I13" s="31"/>
      <c r="J13" s="32"/>
      <c r="K13" s="33"/>
      <c r="L13" s="34"/>
      <c r="M13" s="35"/>
      <c r="N13" s="35"/>
      <c r="O13" s="35"/>
      <c r="P13" s="27"/>
      <c r="Q13" s="14"/>
    </row>
    <row r="14" spans="5:17" ht="33.75" customHeight="1" x14ac:dyDescent="0.25">
      <c r="E14" s="9" t="s">
        <v>75</v>
      </c>
      <c r="F14" s="71">
        <f>F8/6</f>
        <v>166.66666666666666</v>
      </c>
      <c r="G14" s="42" t="str">
        <f>G8</f>
        <v>a111</v>
      </c>
      <c r="I14" s="31"/>
      <c r="J14" s="32"/>
      <c r="K14" s="33"/>
      <c r="L14" s="34"/>
      <c r="M14" s="35"/>
      <c r="N14" s="35"/>
      <c r="O14" s="35"/>
      <c r="P14" s="27"/>
      <c r="Q14" s="14"/>
    </row>
    <row r="15" spans="5:17" ht="33.75" customHeight="1" x14ac:dyDescent="0.25">
      <c r="E15" s="9" t="s">
        <v>76</v>
      </c>
      <c r="F15" s="71">
        <f>F9/6</f>
        <v>166.66666666666666</v>
      </c>
      <c r="G15" s="42" t="str">
        <f>G9</f>
        <v>b111</v>
      </c>
      <c r="I15" s="31"/>
      <c r="J15" s="32"/>
      <c r="K15" s="33"/>
      <c r="L15" s="34"/>
      <c r="M15" s="35"/>
      <c r="N15" s="35"/>
      <c r="O15" s="35"/>
      <c r="P15" s="27"/>
      <c r="Q15" s="14"/>
    </row>
    <row r="16" spans="5:17" ht="33.75" customHeight="1" x14ac:dyDescent="0.25">
      <c r="E16" s="9" t="s">
        <v>77</v>
      </c>
      <c r="F16" s="71">
        <f>F10/6</f>
        <v>166.66666666666666</v>
      </c>
      <c r="G16" s="42" t="str">
        <f>G10</f>
        <v>c111</v>
      </c>
      <c r="I16" s="31"/>
      <c r="J16" s="32"/>
      <c r="K16" s="33"/>
      <c r="L16" s="34"/>
      <c r="M16" s="35"/>
      <c r="N16" s="35"/>
      <c r="O16" s="35"/>
      <c r="P16" s="27"/>
      <c r="Q16" s="14"/>
    </row>
    <row r="17" spans="5:23" ht="33.75" customHeight="1" x14ac:dyDescent="0.25">
      <c r="E17" s="9" t="s">
        <v>71</v>
      </c>
      <c r="F17" s="44">
        <v>44927</v>
      </c>
      <c r="G17" s="42"/>
      <c r="I17" s="31"/>
      <c r="J17" s="32"/>
      <c r="K17" s="33"/>
      <c r="L17" s="34"/>
      <c r="M17" s="35"/>
      <c r="N17" s="35"/>
      <c r="O17" s="35"/>
      <c r="P17" s="27"/>
      <c r="Q17" s="14"/>
    </row>
    <row r="18" spans="5:23" ht="33.75" customHeight="1" thickBot="1" x14ac:dyDescent="0.3">
      <c r="E18" s="10" t="s">
        <v>0</v>
      </c>
      <c r="F18" s="45">
        <v>18</v>
      </c>
      <c r="G18" s="46"/>
      <c r="I18" s="31"/>
      <c r="J18" s="32"/>
      <c r="K18" s="33"/>
      <c r="L18" s="34"/>
      <c r="M18" s="35"/>
      <c r="N18" s="35"/>
      <c r="O18" s="35"/>
      <c r="P18" s="27"/>
      <c r="Q18" s="14"/>
    </row>
    <row r="19" spans="5:23" x14ac:dyDescent="0.25">
      <c r="I19" s="31"/>
      <c r="J19" s="32"/>
      <c r="K19" s="33"/>
      <c r="L19" s="34"/>
      <c r="M19" s="35"/>
      <c r="N19" s="35"/>
      <c r="O19" s="35"/>
      <c r="P19" s="27"/>
      <c r="Q19" s="14"/>
      <c r="W19" s="11"/>
    </row>
    <row r="20" spans="5:23" x14ac:dyDescent="0.25">
      <c r="I20" s="31"/>
      <c r="J20" s="32"/>
      <c r="K20" s="33"/>
      <c r="L20" s="34"/>
      <c r="M20" s="35"/>
      <c r="N20" s="35"/>
      <c r="O20" s="35"/>
      <c r="P20" s="27"/>
      <c r="Q20" s="14"/>
    </row>
    <row r="21" spans="5:23" x14ac:dyDescent="0.25">
      <c r="I21" s="31"/>
      <c r="J21" s="32"/>
      <c r="K21" s="33"/>
      <c r="L21" s="34"/>
      <c r="M21" s="35"/>
      <c r="N21" s="35"/>
      <c r="O21" s="35"/>
      <c r="P21" s="27"/>
      <c r="Q21" s="14"/>
      <c r="U21" s="11"/>
    </row>
    <row r="22" spans="5:23" x14ac:dyDescent="0.25">
      <c r="I22" s="31"/>
      <c r="J22" s="32"/>
      <c r="K22" s="33"/>
      <c r="L22" s="34"/>
      <c r="M22" s="35"/>
      <c r="N22" s="35"/>
      <c r="O22" s="35"/>
      <c r="P22" s="27"/>
      <c r="Q22" s="14"/>
    </row>
    <row r="23" spans="5:23" x14ac:dyDescent="0.25">
      <c r="I23" s="31"/>
      <c r="J23" s="32"/>
      <c r="K23" s="33"/>
      <c r="L23" s="34"/>
      <c r="M23" s="35"/>
      <c r="N23" s="35"/>
      <c r="O23" s="35"/>
      <c r="P23" s="27"/>
      <c r="Q23" s="14"/>
    </row>
    <row r="24" spans="5:23" x14ac:dyDescent="0.25">
      <c r="I24" s="31"/>
      <c r="J24" s="32"/>
      <c r="K24" s="33"/>
      <c r="L24" s="34"/>
      <c r="M24" s="35"/>
      <c r="N24" s="35"/>
      <c r="O24" s="35"/>
      <c r="P24" s="27"/>
      <c r="Q24" s="14"/>
    </row>
    <row r="25" spans="5:23" ht="17.25" x14ac:dyDescent="0.25">
      <c r="E25" s="74"/>
      <c r="I25" s="31"/>
      <c r="J25" s="32"/>
      <c r="K25" s="33"/>
      <c r="L25" s="34"/>
      <c r="M25" s="35"/>
      <c r="N25" s="35"/>
      <c r="O25" s="35"/>
      <c r="P25" s="27"/>
      <c r="Q25" s="14"/>
      <c r="S25" s="17"/>
    </row>
    <row r="26" spans="5:23" ht="17.25" x14ac:dyDescent="0.25">
      <c r="E26" s="74" t="s">
        <v>98</v>
      </c>
      <c r="I26" s="31"/>
      <c r="J26" s="32"/>
      <c r="K26" s="33"/>
      <c r="L26" s="34"/>
      <c r="M26" s="35"/>
      <c r="N26" s="35"/>
      <c r="O26" s="35"/>
      <c r="P26" s="27"/>
      <c r="Q26" s="14"/>
      <c r="S26" s="17"/>
    </row>
    <row r="27" spans="5:23" ht="17.25" x14ac:dyDescent="0.25">
      <c r="E27" s="18"/>
      <c r="I27" s="31"/>
      <c r="J27" s="32"/>
      <c r="K27" s="33"/>
      <c r="L27" s="34"/>
      <c r="M27" s="35"/>
      <c r="N27" s="35"/>
      <c r="O27" s="35"/>
      <c r="P27" s="27"/>
      <c r="Q27" s="14"/>
      <c r="S27" s="17"/>
    </row>
    <row r="28" spans="5:23" ht="17.25" x14ac:dyDescent="0.25">
      <c r="E28" s="74" t="s">
        <v>102</v>
      </c>
      <c r="I28" s="31"/>
      <c r="J28" s="32"/>
      <c r="K28" s="33"/>
      <c r="L28" s="34"/>
      <c r="M28" s="35"/>
      <c r="N28" s="35"/>
      <c r="O28" s="35"/>
      <c r="P28" s="27"/>
      <c r="Q28" s="14"/>
      <c r="S28" s="17"/>
    </row>
    <row r="29" spans="5:23" x14ac:dyDescent="0.25">
      <c r="I29" s="31"/>
      <c r="J29" s="32"/>
      <c r="K29" s="33"/>
      <c r="L29" s="34"/>
      <c r="M29" s="35"/>
      <c r="N29" s="35"/>
      <c r="O29" s="35"/>
      <c r="P29" s="27"/>
      <c r="Q29" s="14"/>
    </row>
    <row r="30" spans="5:23" x14ac:dyDescent="0.25">
      <c r="I30" s="31"/>
      <c r="J30" s="32"/>
      <c r="K30" s="33"/>
      <c r="L30" s="34"/>
      <c r="M30" s="35"/>
      <c r="N30" s="35"/>
      <c r="O30" s="35"/>
      <c r="P30" s="27"/>
      <c r="Q30" s="14"/>
    </row>
    <row r="31" spans="5:23" x14ac:dyDescent="0.25">
      <c r="I31" s="31"/>
      <c r="J31" s="32"/>
      <c r="K31" s="33"/>
      <c r="L31" s="34"/>
      <c r="M31" s="35"/>
      <c r="N31" s="35"/>
      <c r="O31" s="35"/>
      <c r="P31" s="27"/>
      <c r="Q31" s="14"/>
    </row>
    <row r="32" spans="5:23" x14ac:dyDescent="0.25">
      <c r="I32" s="31"/>
      <c r="J32" s="32"/>
      <c r="K32" s="33"/>
      <c r="L32" s="34"/>
      <c r="M32" s="35"/>
      <c r="N32" s="35"/>
      <c r="O32" s="35"/>
      <c r="P32" s="27"/>
      <c r="Q32" s="14"/>
    </row>
    <row r="33" spans="9:17" x14ac:dyDescent="0.25">
      <c r="I33" s="31"/>
      <c r="J33" s="31"/>
      <c r="K33" s="36"/>
      <c r="L33" s="34"/>
      <c r="M33" s="37"/>
      <c r="N33" s="31"/>
      <c r="O33" s="31"/>
      <c r="P33" s="27"/>
      <c r="Q33" s="14"/>
    </row>
    <row r="34" spans="9:17" x14ac:dyDescent="0.25">
      <c r="I34" s="26"/>
      <c r="J34" s="26"/>
      <c r="K34" s="26"/>
      <c r="L34" s="26"/>
      <c r="M34" s="26"/>
      <c r="N34" s="26"/>
      <c r="O34" s="26"/>
      <c r="P34" s="26"/>
    </row>
    <row r="35" spans="9:17" x14ac:dyDescent="0.25">
      <c r="I35" s="26"/>
      <c r="J35" s="26"/>
      <c r="K35" s="26"/>
      <c r="L35" s="26"/>
      <c r="M35" s="26"/>
      <c r="N35" s="26"/>
      <c r="O35" s="26"/>
      <c r="P35" s="26"/>
    </row>
    <row r="37" spans="9:17" x14ac:dyDescent="0.25">
      <c r="J37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AH33"/>
  <sheetViews>
    <sheetView topLeftCell="I22" workbookViewId="0">
      <selection activeCell="I6" sqref="I6"/>
    </sheetView>
  </sheetViews>
  <sheetFormatPr defaultRowHeight="15" x14ac:dyDescent="0.25"/>
  <cols>
    <col min="1" max="1" width="4" customWidth="1"/>
    <col min="2" max="2" width="3" customWidth="1"/>
    <col min="3" max="3" width="3.85546875" customWidth="1"/>
    <col min="4" max="4" width="3.140625" customWidth="1"/>
    <col min="5" max="5" width="38.85546875" customWidth="1"/>
    <col min="6" max="6" width="18" customWidth="1"/>
    <col min="7" max="7" width="13.42578125" bestFit="1" customWidth="1"/>
    <col min="9" max="9" width="13.28515625" customWidth="1"/>
    <col min="10" max="11" width="11.5703125" customWidth="1"/>
    <col min="12" max="17" width="14.7109375" customWidth="1"/>
    <col min="18" max="23" width="14.140625" customWidth="1"/>
    <col min="27" max="27" width="10.7109375" bestFit="1" customWidth="1"/>
    <col min="29" max="29" width="12.28515625" customWidth="1"/>
    <col min="33" max="33" width="20.7109375" customWidth="1"/>
  </cols>
  <sheetData>
    <row r="2" spans="5:34" x14ac:dyDescent="0.25">
      <c r="E2" s="77"/>
      <c r="I2" s="74" t="s">
        <v>25</v>
      </c>
      <c r="K2" s="75">
        <v>0.05</v>
      </c>
    </row>
    <row r="4" spans="5:34" ht="15.75" thickBot="1" x14ac:dyDescent="0.3">
      <c r="I4" s="74" t="s">
        <v>91</v>
      </c>
    </row>
    <row r="5" spans="5:34" x14ac:dyDescent="0.25">
      <c r="E5" s="73"/>
      <c r="F5" s="15" t="s">
        <v>30</v>
      </c>
      <c r="G5" s="16" t="s">
        <v>31</v>
      </c>
    </row>
    <row r="6" spans="5:34" x14ac:dyDescent="0.25">
      <c r="E6" s="24" t="s">
        <v>37</v>
      </c>
      <c r="F6" s="55">
        <f>'inserimento dati'!F6</f>
        <v>2015</v>
      </c>
      <c r="G6" s="56"/>
    </row>
    <row r="7" spans="5:34" x14ac:dyDescent="0.25">
      <c r="E7" s="9" t="s">
        <v>29</v>
      </c>
      <c r="F7" s="57">
        <f>'inserimento dati'!F7</f>
        <v>8.75</v>
      </c>
      <c r="G7" s="56">
        <v>9400</v>
      </c>
      <c r="AA7" s="51"/>
    </row>
    <row r="8" spans="5:34" ht="60" x14ac:dyDescent="0.25">
      <c r="E8" s="9" t="s">
        <v>78</v>
      </c>
      <c r="F8" s="72">
        <f>'inserimento dati'!F8</f>
        <v>1000</v>
      </c>
      <c r="G8" s="56" t="str">
        <f>'inserimento dati'!G8</f>
        <v>a111</v>
      </c>
      <c r="I8" s="2" t="s">
        <v>21</v>
      </c>
      <c r="J8" s="3" t="s">
        <v>22</v>
      </c>
      <c r="K8" s="3" t="s">
        <v>23</v>
      </c>
      <c r="L8" s="3" t="s">
        <v>63</v>
      </c>
      <c r="M8" s="3" t="s">
        <v>64</v>
      </c>
      <c r="N8" s="3" t="s">
        <v>65</v>
      </c>
      <c r="O8" s="3" t="s">
        <v>81</v>
      </c>
      <c r="P8" s="3" t="s">
        <v>82</v>
      </c>
      <c r="Q8" s="3" t="s">
        <v>83</v>
      </c>
      <c r="R8" s="3" t="s">
        <v>67</v>
      </c>
      <c r="S8" s="3" t="s">
        <v>69</v>
      </c>
      <c r="T8" s="3" t="s">
        <v>70</v>
      </c>
      <c r="U8" s="3" t="s">
        <v>84</v>
      </c>
      <c r="V8" s="3" t="s">
        <v>85</v>
      </c>
      <c r="W8" s="3" t="s">
        <v>86</v>
      </c>
      <c r="Y8" s="8" t="s">
        <v>26</v>
      </c>
      <c r="AA8" s="8" t="s">
        <v>68</v>
      </c>
    </row>
    <row r="9" spans="5:34" x14ac:dyDescent="0.25">
      <c r="E9" s="9" t="s">
        <v>79</v>
      </c>
      <c r="F9" s="72">
        <f>'inserimento dati'!F9</f>
        <v>1000</v>
      </c>
      <c r="G9" s="56" t="str">
        <f>'inserimento dati'!G9</f>
        <v>b111</v>
      </c>
      <c r="I9" s="4" t="s">
        <v>1</v>
      </c>
      <c r="J9" s="61">
        <f>F17</f>
        <v>44927</v>
      </c>
      <c r="K9" s="62">
        <f>J9</f>
        <v>44927</v>
      </c>
      <c r="L9" s="63">
        <f>TRUNC(F11/F18,2)</f>
        <v>55.55</v>
      </c>
      <c r="M9" s="63">
        <f>TRUNC(F12/F$18,2)</f>
        <v>55.55</v>
      </c>
      <c r="N9" s="63">
        <f>TRUNC(F13/F18,2)</f>
        <v>55.55</v>
      </c>
      <c r="O9" s="64">
        <f>TRUNC(F14/F18,2)</f>
        <v>9.25</v>
      </c>
      <c r="P9" s="64">
        <f>TRUNC(F15/F18,2)</f>
        <v>9.25</v>
      </c>
      <c r="Q9" s="64">
        <f>TRUNC(F16/F18,2)</f>
        <v>9.25</v>
      </c>
      <c r="R9" s="64"/>
      <c r="S9" s="64"/>
      <c r="T9" s="64"/>
      <c r="U9" s="64"/>
      <c r="V9" s="64"/>
      <c r="W9" s="64"/>
      <c r="Y9" s="65"/>
      <c r="AA9" s="66">
        <f>EOMONTH(F17,0)-F17</f>
        <v>30</v>
      </c>
    </row>
    <row r="10" spans="5:34" x14ac:dyDescent="0.25">
      <c r="E10" s="9" t="s">
        <v>80</v>
      </c>
      <c r="F10" s="72">
        <f>'inserimento dati'!F10</f>
        <v>1000</v>
      </c>
      <c r="G10" s="56" t="str">
        <f>'inserimento dati'!G10</f>
        <v>c111</v>
      </c>
      <c r="I10" s="4" t="s">
        <v>2</v>
      </c>
      <c r="J10" s="61">
        <f>EOMONTH(F17,3)</f>
        <v>45046</v>
      </c>
      <c r="K10" s="62">
        <f t="shared" ref="K10:K28" si="0">J10</f>
        <v>45046</v>
      </c>
      <c r="L10" s="63">
        <f t="shared" ref="L10:L27" si="1">L$9*Y10</f>
        <v>55.55</v>
      </c>
      <c r="M10" s="63">
        <f t="shared" ref="M10:M27" si="2">M$9*Y10</f>
        <v>55.55</v>
      </c>
      <c r="N10" s="63">
        <f t="shared" ref="N10:N27" si="3">N$9*Y10</f>
        <v>55.55</v>
      </c>
      <c r="O10" s="64">
        <f t="shared" ref="O10:O27" si="4">O$9*Y10</f>
        <v>9.25</v>
      </c>
      <c r="P10" s="64">
        <f t="shared" ref="P10:P27" si="5">P$9*Y10</f>
        <v>9.25</v>
      </c>
      <c r="Q10" s="64">
        <f t="shared" ref="Q10:Q27" si="6">Q$9*Y10</f>
        <v>9.25</v>
      </c>
      <c r="R10" s="64">
        <f>(L10)*(5/100)*((SUM(AA$9:AA10)/365))</f>
        <v>0.90554109589041087</v>
      </c>
      <c r="S10" s="64">
        <f>(M10)*(5/100)*((SUM(AA9:AA10)/365))</f>
        <v>0.90554109589041087</v>
      </c>
      <c r="T10" s="64">
        <f>(N10)*(5/100)*((SUM(AA9:AA10)/365))</f>
        <v>0.90554109589041087</v>
      </c>
      <c r="U10" s="64">
        <f>(O10)*(5/100)*((SUM(AA9:AA10)/365))</f>
        <v>0.15078767123287673</v>
      </c>
      <c r="V10" s="64">
        <f>(P10)*(5/100)*((SUM(AA9:AA10)/365))</f>
        <v>0.15078767123287673</v>
      </c>
      <c r="W10" s="64">
        <f>(Q10)*(5/100)*((SUM(AA9:AA10)/365))</f>
        <v>0.15078767123287673</v>
      </c>
      <c r="Y10" s="65">
        <f>IF((F18&gt;=2),1,0)</f>
        <v>1</v>
      </c>
      <c r="AA10" s="66">
        <f>(J10-J9)-AA9</f>
        <v>89</v>
      </c>
    </row>
    <row r="11" spans="5:34" x14ac:dyDescent="0.25">
      <c r="E11" s="9" t="s">
        <v>33</v>
      </c>
      <c r="F11" s="72">
        <f>'inserimento dati'!F11</f>
        <v>1000</v>
      </c>
      <c r="G11" s="56" t="str">
        <f>'inserimento dati'!G11</f>
        <v>d111</v>
      </c>
      <c r="I11" s="4" t="s">
        <v>3</v>
      </c>
      <c r="J11" s="61">
        <f>EOMONTH(F17,6)</f>
        <v>45138</v>
      </c>
      <c r="K11" s="62">
        <f t="shared" si="0"/>
        <v>45138</v>
      </c>
      <c r="L11" s="63">
        <f t="shared" si="1"/>
        <v>55.55</v>
      </c>
      <c r="M11" s="63">
        <f t="shared" si="2"/>
        <v>55.55</v>
      </c>
      <c r="N11" s="63">
        <f t="shared" si="3"/>
        <v>55.55</v>
      </c>
      <c r="O11" s="64">
        <f t="shared" si="4"/>
        <v>9.25</v>
      </c>
      <c r="P11" s="64">
        <f t="shared" si="5"/>
        <v>9.25</v>
      </c>
      <c r="Q11" s="64">
        <f t="shared" si="6"/>
        <v>9.25</v>
      </c>
      <c r="R11" s="64">
        <f>(L11)*(5/100)*((SUM(AA$9:AA11)/365))</f>
        <v>1.6056232876712326</v>
      </c>
      <c r="S11" s="64">
        <f>(M11)*(5/100)*((SUM(AA$9:AA11)/365))</f>
        <v>1.6056232876712326</v>
      </c>
      <c r="T11" s="64">
        <f>(N11)*(5/100)*((SUM(AA$9:AA11)/365))</f>
        <v>1.6056232876712326</v>
      </c>
      <c r="U11" s="64">
        <f>(O11)*(5/100)*((SUM(AA$9:AA11)/365))</f>
        <v>0.26736301369863014</v>
      </c>
      <c r="V11" s="64">
        <f>(P11)*(5/100)*((SUM(AA$9:AA11)/365))</f>
        <v>0.26736301369863014</v>
      </c>
      <c r="W11" s="64">
        <f>(Q11)*(5/100)*((SUM(AA$9:AA11)/365))</f>
        <v>0.26736301369863014</v>
      </c>
      <c r="Y11" s="65">
        <f>IF((F18&gt;=3),1,0)</f>
        <v>1</v>
      </c>
      <c r="AA11" s="67">
        <f t="shared" ref="AA11:AA28" si="7">J11-J10</f>
        <v>92</v>
      </c>
      <c r="AC11" s="52"/>
    </row>
    <row r="12" spans="5:34" x14ac:dyDescent="0.25">
      <c r="E12" s="9" t="s">
        <v>34</v>
      </c>
      <c r="F12" s="72">
        <f>'inserimento dati'!F12</f>
        <v>1000</v>
      </c>
      <c r="G12" s="56" t="str">
        <f>'inserimento dati'!G12</f>
        <v>e1111</v>
      </c>
      <c r="I12" s="4" t="s">
        <v>4</v>
      </c>
      <c r="J12" s="61">
        <f>EOMONTH(F17,9)</f>
        <v>45230</v>
      </c>
      <c r="K12" s="62">
        <f t="shared" si="0"/>
        <v>45230</v>
      </c>
      <c r="L12" s="63">
        <f t="shared" si="1"/>
        <v>55.55</v>
      </c>
      <c r="M12" s="63">
        <f t="shared" si="2"/>
        <v>55.55</v>
      </c>
      <c r="N12" s="63">
        <f t="shared" si="3"/>
        <v>55.55</v>
      </c>
      <c r="O12" s="64">
        <f t="shared" si="4"/>
        <v>9.25</v>
      </c>
      <c r="P12" s="64">
        <f t="shared" si="5"/>
        <v>9.25</v>
      </c>
      <c r="Q12" s="64">
        <f t="shared" si="6"/>
        <v>9.25</v>
      </c>
      <c r="R12" s="64">
        <f>(L12)*(5/100)*((SUM(AA$9:AA12)/365))</f>
        <v>2.3057054794520546</v>
      </c>
      <c r="S12" s="64">
        <f>(M12)*(5/100)*((SUM(AA$9:AA12)/365))</f>
        <v>2.3057054794520546</v>
      </c>
      <c r="T12" s="64">
        <f>(N12)*(5/100)*((SUM(AA$9:AA12)/365))</f>
        <v>2.3057054794520546</v>
      </c>
      <c r="U12" s="64">
        <f>(O12)*(5/100)*((SUM(AA$9:AA12)/365))</f>
        <v>0.3839383561643836</v>
      </c>
      <c r="V12" s="64">
        <f>(P12)*(5/100)*((SUM(AA$9:AA12)/365))</f>
        <v>0.3839383561643836</v>
      </c>
      <c r="W12" s="64">
        <f>(Q12)*(5/100)*((SUM(AA$9:AA12)/365))</f>
        <v>0.3839383561643836</v>
      </c>
      <c r="Y12" s="65">
        <f>IF((F18&gt;=4),1,0)</f>
        <v>1</v>
      </c>
      <c r="AA12" s="67">
        <f t="shared" si="7"/>
        <v>92</v>
      </c>
    </row>
    <row r="13" spans="5:34" ht="33.75" customHeight="1" x14ac:dyDescent="0.25">
      <c r="E13" s="9" t="s">
        <v>35</v>
      </c>
      <c r="F13" s="72">
        <f>'inserimento dati'!F13</f>
        <v>1000</v>
      </c>
      <c r="G13" s="56" t="str">
        <f>'inserimento dati'!G13</f>
        <v>ef111</v>
      </c>
      <c r="I13" s="4" t="s">
        <v>5</v>
      </c>
      <c r="J13" s="61">
        <f>EOMONTH(F17,12)</f>
        <v>45322</v>
      </c>
      <c r="K13" s="62">
        <f t="shared" si="0"/>
        <v>45322</v>
      </c>
      <c r="L13" s="63">
        <f t="shared" si="1"/>
        <v>55.55</v>
      </c>
      <c r="M13" s="63">
        <f t="shared" si="2"/>
        <v>55.55</v>
      </c>
      <c r="N13" s="63">
        <f t="shared" si="3"/>
        <v>55.55</v>
      </c>
      <c r="O13" s="64">
        <f t="shared" si="4"/>
        <v>9.25</v>
      </c>
      <c r="P13" s="64">
        <f t="shared" si="5"/>
        <v>9.25</v>
      </c>
      <c r="Q13" s="64">
        <f t="shared" si="6"/>
        <v>9.25</v>
      </c>
      <c r="R13" s="64">
        <f>(L13)*(5/100)*((SUM(AA$9:AA13)/365))</f>
        <v>3.005787671232877</v>
      </c>
      <c r="S13" s="64">
        <f>(M13)*(5/100)*((SUM(AA$9:AA13)/365))</f>
        <v>3.005787671232877</v>
      </c>
      <c r="T13" s="64">
        <f>(N13)*(5/100)*((SUM(AA$9:AA13)/365))</f>
        <v>3.005787671232877</v>
      </c>
      <c r="U13" s="64">
        <f>(O13)*(5/100)*((SUM(AA$9:AA13)/365))</f>
        <v>0.50051369863013706</v>
      </c>
      <c r="V13" s="64">
        <f>(P13)*(5/100)*((SUM(AA$9:AA13)/365))</f>
        <v>0.50051369863013706</v>
      </c>
      <c r="W13" s="64">
        <f>(Q13)*(5/100)*((SUM(AA$9:AA13)/365))</f>
        <v>0.50051369863013706</v>
      </c>
      <c r="Y13" s="65">
        <f>IF((F18&gt;=5),1,0)</f>
        <v>1</v>
      </c>
      <c r="AA13" s="67">
        <f t="shared" si="7"/>
        <v>92</v>
      </c>
      <c r="AH13" t="s">
        <v>28</v>
      </c>
    </row>
    <row r="14" spans="5:34" ht="30" x14ac:dyDescent="0.25">
      <c r="E14" s="9" t="s">
        <v>75</v>
      </c>
      <c r="F14" s="72">
        <f>'inserimento dati'!F14</f>
        <v>166.66666666666666</v>
      </c>
      <c r="G14" s="56" t="str">
        <f>G8</f>
        <v>a111</v>
      </c>
      <c r="I14" s="4" t="s">
        <v>6</v>
      </c>
      <c r="J14" s="61">
        <f>EOMONTH(F17,15)</f>
        <v>45412</v>
      </c>
      <c r="K14" s="62">
        <f t="shared" si="0"/>
        <v>45412</v>
      </c>
      <c r="L14" s="63">
        <f t="shared" si="1"/>
        <v>55.55</v>
      </c>
      <c r="M14" s="63">
        <f t="shared" si="2"/>
        <v>55.55</v>
      </c>
      <c r="N14" s="63">
        <f t="shared" si="3"/>
        <v>55.55</v>
      </c>
      <c r="O14" s="64">
        <f t="shared" si="4"/>
        <v>9.25</v>
      </c>
      <c r="P14" s="64">
        <f t="shared" si="5"/>
        <v>9.25</v>
      </c>
      <c r="Q14" s="64">
        <f t="shared" si="6"/>
        <v>9.25</v>
      </c>
      <c r="R14" s="64">
        <f>(L14)*(5/100)*((SUM(AA$9:AA14)/365))</f>
        <v>3.6906506849315068</v>
      </c>
      <c r="S14" s="64">
        <f>(M14)*(5/100)*((SUM(AA$9:AA14)/365))</f>
        <v>3.6906506849315068</v>
      </c>
      <c r="T14" s="64">
        <f>(N14)*(5/100)*((SUM(AA$9:AA14)/365))</f>
        <v>3.6906506849315068</v>
      </c>
      <c r="U14" s="64">
        <f>(O14)*(5/100)*((SUM(AA$9:AA14)/365))</f>
        <v>0.61455479452054795</v>
      </c>
      <c r="V14" s="64">
        <f>(P14)*(5/100)*((SUM(AA$9:AA14)/365))</f>
        <v>0.61455479452054795</v>
      </c>
      <c r="W14" s="64">
        <f>(Q14)*(5/100)*((SUM(AA$9:AA14)/365))</f>
        <v>0.61455479452054795</v>
      </c>
      <c r="Y14" s="65">
        <f>IF((F18&gt;=6),1,0)</f>
        <v>1</v>
      </c>
      <c r="AA14" s="67">
        <f t="shared" si="7"/>
        <v>90</v>
      </c>
    </row>
    <row r="15" spans="5:34" ht="30" x14ac:dyDescent="0.25">
      <c r="E15" s="9" t="s">
        <v>75</v>
      </c>
      <c r="F15" s="72">
        <f>'inserimento dati'!F15</f>
        <v>166.66666666666666</v>
      </c>
      <c r="G15" s="56" t="str">
        <f>G9</f>
        <v>b111</v>
      </c>
      <c r="I15" s="4" t="s">
        <v>7</v>
      </c>
      <c r="J15" s="61">
        <f>EOMONTH(F17,18)</f>
        <v>45504</v>
      </c>
      <c r="K15" s="62">
        <f t="shared" si="0"/>
        <v>45504</v>
      </c>
      <c r="L15" s="63">
        <f t="shared" si="1"/>
        <v>55.55</v>
      </c>
      <c r="M15" s="63">
        <f t="shared" si="2"/>
        <v>55.55</v>
      </c>
      <c r="N15" s="63">
        <f t="shared" si="3"/>
        <v>55.55</v>
      </c>
      <c r="O15" s="64">
        <f t="shared" si="4"/>
        <v>9.25</v>
      </c>
      <c r="P15" s="64">
        <f t="shared" si="5"/>
        <v>9.25</v>
      </c>
      <c r="Q15" s="64">
        <f t="shared" si="6"/>
        <v>9.25</v>
      </c>
      <c r="R15" s="64">
        <f>(L15)*(5/100)*((SUM(AA$9:AA15)/365))</f>
        <v>4.3907328767123284</v>
      </c>
      <c r="S15" s="64">
        <f>(M15)*(5/100)*((SUM(AA$9:AA15)/365))</f>
        <v>4.3907328767123284</v>
      </c>
      <c r="T15" s="64">
        <f>(N15)*(5/100)*((SUM(AA$9:AA15)/365))</f>
        <v>4.3907328767123284</v>
      </c>
      <c r="U15" s="64">
        <f>(O15)*(5/100)*((SUM(AA$9:AA15)/365))</f>
        <v>0.73113013698630147</v>
      </c>
      <c r="V15" s="64">
        <f>(P15)*(5/100)*((SUM(AA$9:AA15)/365))</f>
        <v>0.73113013698630147</v>
      </c>
      <c r="W15" s="64">
        <f>(Q15)*(5/100)*((SUM(AA$9:AA15)/365))</f>
        <v>0.73113013698630147</v>
      </c>
      <c r="Y15" s="65">
        <f>IF((F18&gt;=7),1,0)</f>
        <v>1</v>
      </c>
      <c r="AA15" s="67">
        <f t="shared" si="7"/>
        <v>92</v>
      </c>
    </row>
    <row r="16" spans="5:34" ht="30" x14ac:dyDescent="0.25">
      <c r="E16" s="9" t="s">
        <v>75</v>
      </c>
      <c r="F16" s="72">
        <f>'inserimento dati'!F16</f>
        <v>166.66666666666666</v>
      </c>
      <c r="G16" s="56" t="str">
        <f>G10</f>
        <v>c111</v>
      </c>
      <c r="I16" s="4" t="s">
        <v>8</v>
      </c>
      <c r="J16" s="61">
        <f>EOMONTH(F17,21)</f>
        <v>45596</v>
      </c>
      <c r="K16" s="62">
        <f t="shared" si="0"/>
        <v>45596</v>
      </c>
      <c r="L16" s="63">
        <f t="shared" si="1"/>
        <v>55.55</v>
      </c>
      <c r="M16" s="63">
        <f t="shared" si="2"/>
        <v>55.55</v>
      </c>
      <c r="N16" s="63">
        <f t="shared" si="3"/>
        <v>55.55</v>
      </c>
      <c r="O16" s="64">
        <f t="shared" si="4"/>
        <v>9.25</v>
      </c>
      <c r="P16" s="64">
        <f t="shared" si="5"/>
        <v>9.25</v>
      </c>
      <c r="Q16" s="64">
        <f t="shared" si="6"/>
        <v>9.25</v>
      </c>
      <c r="R16" s="64">
        <f>(L16)*(5/100)*((SUM(AA$9:AA16)/365))</f>
        <v>5.0908150684931499</v>
      </c>
      <c r="S16" s="64">
        <f>(M16)*(5/100)*((SUM(AA$9:AA16)/365))</f>
        <v>5.0908150684931499</v>
      </c>
      <c r="T16" s="64">
        <f>(N16)*(5/100)*((SUM(AA$9:AA16)/365))</f>
        <v>5.0908150684931499</v>
      </c>
      <c r="U16" s="64">
        <f>(O16)*(5/100)*((SUM(AA$9:AA16)/365))</f>
        <v>0.84770547945205477</v>
      </c>
      <c r="V16" s="64">
        <f>(P16)*(5/100)*((SUM(AA$9:AA16)/365))</f>
        <v>0.84770547945205477</v>
      </c>
      <c r="W16" s="64">
        <f>(Q16)*(5/100)*((SUM(AA$9:AA16)/365))</f>
        <v>0.84770547945205477</v>
      </c>
      <c r="Y16" s="65">
        <f>IF((F18&gt;=8),1,0)</f>
        <v>1</v>
      </c>
      <c r="AA16" s="67">
        <f t="shared" si="7"/>
        <v>92</v>
      </c>
    </row>
    <row r="17" spans="5:31" ht="30" x14ac:dyDescent="0.25">
      <c r="E17" s="9" t="s">
        <v>72</v>
      </c>
      <c r="F17" s="58">
        <f>'inserimento dati'!F17</f>
        <v>44927</v>
      </c>
      <c r="G17" s="56"/>
      <c r="I17" s="4" t="s">
        <v>9</v>
      </c>
      <c r="J17" s="61">
        <f>EOMONTH(F17,24)</f>
        <v>45688</v>
      </c>
      <c r="K17" s="62">
        <f t="shared" si="0"/>
        <v>45688</v>
      </c>
      <c r="L17" s="63">
        <f t="shared" si="1"/>
        <v>55.55</v>
      </c>
      <c r="M17" s="63">
        <f t="shared" si="2"/>
        <v>55.55</v>
      </c>
      <c r="N17" s="63">
        <f t="shared" si="3"/>
        <v>55.55</v>
      </c>
      <c r="O17" s="64">
        <f t="shared" si="4"/>
        <v>9.25</v>
      </c>
      <c r="P17" s="64">
        <f t="shared" si="5"/>
        <v>9.25</v>
      </c>
      <c r="Q17" s="64">
        <f t="shared" si="6"/>
        <v>9.25</v>
      </c>
      <c r="R17" s="64">
        <f>(L17)*(5/100)*((SUM(AA$9:AA17)/365))</f>
        <v>5.7908972602739723</v>
      </c>
      <c r="S17" s="64">
        <f>(M17)*(5/100)*((SUM(AA$9:AA17)/365))</f>
        <v>5.7908972602739723</v>
      </c>
      <c r="T17" s="64">
        <f>(N17)*(5/100)*((SUM(AA$9:AA17)/365))</f>
        <v>5.7908972602739723</v>
      </c>
      <c r="U17" s="64">
        <f>(O17)*(5/100)*((SUM(AA$9:AA17)/365))</f>
        <v>0.96428082191780828</v>
      </c>
      <c r="V17" s="64">
        <f>(P17)*(5/100)*((SUM(AA$9:AA17)/365))</f>
        <v>0.96428082191780828</v>
      </c>
      <c r="W17" s="64">
        <f>(Q17)*(5/100)*((SUM(AA$9:AA17)/365))</f>
        <v>0.96428082191780828</v>
      </c>
      <c r="Y17" s="65">
        <f>IF((F18&gt;=9),1,0)</f>
        <v>1</v>
      </c>
      <c r="AA17" s="67">
        <f t="shared" si="7"/>
        <v>92</v>
      </c>
    </row>
    <row r="18" spans="5:31" ht="15.75" thickBot="1" x14ac:dyDescent="0.3">
      <c r="E18" s="10" t="s">
        <v>0</v>
      </c>
      <c r="F18" s="59">
        <f>'inserimento dati'!F18</f>
        <v>18</v>
      </c>
      <c r="G18" s="60"/>
      <c r="I18" s="4" t="s">
        <v>10</v>
      </c>
      <c r="J18" s="61">
        <f>EOMONTH(F17,27)</f>
        <v>45777</v>
      </c>
      <c r="K18" s="62">
        <f>J18</f>
        <v>45777</v>
      </c>
      <c r="L18" s="63">
        <f t="shared" si="1"/>
        <v>55.55</v>
      </c>
      <c r="M18" s="63">
        <f t="shared" si="2"/>
        <v>55.55</v>
      </c>
      <c r="N18" s="63">
        <f t="shared" si="3"/>
        <v>55.55</v>
      </c>
      <c r="O18" s="64">
        <f t="shared" si="4"/>
        <v>9.25</v>
      </c>
      <c r="P18" s="64">
        <f t="shared" si="5"/>
        <v>9.25</v>
      </c>
      <c r="Q18" s="64">
        <f t="shared" si="6"/>
        <v>9.25</v>
      </c>
      <c r="R18" s="64">
        <f>(L18)*(5/100)*((SUM(AA$9:AA18)/365))</f>
        <v>6.4681506849315067</v>
      </c>
      <c r="S18" s="64">
        <f>(M18)*(5/100)*((SUM(AA$9:AA18)/365))</f>
        <v>6.4681506849315067</v>
      </c>
      <c r="T18" s="64">
        <f>(N18)*(5/100)*((SUM(AA$9:AA18)/365))</f>
        <v>6.4681506849315067</v>
      </c>
      <c r="U18" s="64">
        <f>(O18)*(5/100)*((SUM(AA$9:AA18)/365))</f>
        <v>1.077054794520548</v>
      </c>
      <c r="V18" s="64">
        <f>(P18)*(5/100)*((SUM(AA$9:AA18)/365))</f>
        <v>1.077054794520548</v>
      </c>
      <c r="W18" s="64">
        <f>(Q18)*(5/100)*((SUM(AA$9:AA18)/365))</f>
        <v>1.077054794520548</v>
      </c>
      <c r="Y18" s="65">
        <f>IF((F18&gt;=10),1,0)</f>
        <v>1</v>
      </c>
      <c r="AA18" s="67">
        <f t="shared" si="7"/>
        <v>89</v>
      </c>
      <c r="AE18" s="11"/>
    </row>
    <row r="19" spans="5:31" x14ac:dyDescent="0.25">
      <c r="I19" s="4" t="s">
        <v>11</v>
      </c>
      <c r="J19" s="61">
        <f>EOMONTH(F17,30)</f>
        <v>45869</v>
      </c>
      <c r="K19" s="62">
        <f t="shared" si="0"/>
        <v>45869</v>
      </c>
      <c r="L19" s="63">
        <f t="shared" si="1"/>
        <v>55.55</v>
      </c>
      <c r="M19" s="63">
        <f t="shared" si="2"/>
        <v>55.55</v>
      </c>
      <c r="N19" s="63">
        <f t="shared" si="3"/>
        <v>55.55</v>
      </c>
      <c r="O19" s="64">
        <f t="shared" si="4"/>
        <v>9.25</v>
      </c>
      <c r="P19" s="64">
        <f t="shared" si="5"/>
        <v>9.25</v>
      </c>
      <c r="Q19" s="64">
        <f t="shared" si="6"/>
        <v>9.25</v>
      </c>
      <c r="R19" s="64">
        <f>(L19)*(5/100)*((SUM(AA$9:AA19)/365))</f>
        <v>7.1682328767123282</v>
      </c>
      <c r="S19" s="64">
        <f>(M19)*(5/100)*((SUM(AA$9:AA19)/365))</f>
        <v>7.1682328767123282</v>
      </c>
      <c r="T19" s="64">
        <f>(N19)*(5/100)*((SUM(AA$9:AA19)/365))</f>
        <v>7.1682328767123282</v>
      </c>
      <c r="U19" s="64">
        <f>(O19)*(5/100)*((SUM(AA$9:AA19)/365))</f>
        <v>1.1936301369863014</v>
      </c>
      <c r="V19" s="64">
        <f>(P19)*(5/100)*((SUM(AA$9:AA19)/365))</f>
        <v>1.1936301369863014</v>
      </c>
      <c r="W19" s="64">
        <f>(Q19)*(5/100)*((SUM(AA$9:AA19)/365))</f>
        <v>1.1936301369863014</v>
      </c>
      <c r="Y19" s="65">
        <f>IF((F18&gt;=11),1,0)</f>
        <v>1</v>
      </c>
      <c r="AA19" s="67">
        <f t="shared" si="7"/>
        <v>92</v>
      </c>
    </row>
    <row r="20" spans="5:31" x14ac:dyDescent="0.25">
      <c r="I20" s="4" t="s">
        <v>12</v>
      </c>
      <c r="J20" s="61">
        <f>EOMONTH(F17,33)</f>
        <v>45961</v>
      </c>
      <c r="K20" s="62">
        <f t="shared" si="0"/>
        <v>45961</v>
      </c>
      <c r="L20" s="63">
        <f t="shared" si="1"/>
        <v>55.55</v>
      </c>
      <c r="M20" s="63">
        <f t="shared" si="2"/>
        <v>55.55</v>
      </c>
      <c r="N20" s="63">
        <f t="shared" si="3"/>
        <v>55.55</v>
      </c>
      <c r="O20" s="64">
        <f t="shared" si="4"/>
        <v>9.25</v>
      </c>
      <c r="P20" s="64">
        <f t="shared" si="5"/>
        <v>9.25</v>
      </c>
      <c r="Q20" s="64">
        <f t="shared" si="6"/>
        <v>9.25</v>
      </c>
      <c r="R20" s="64">
        <f>(L20)*(5/100)*((SUM(AA$9:AA20)/365))</f>
        <v>7.8683150684931507</v>
      </c>
      <c r="S20" s="64">
        <f>(M20)*(5/100)*((SUM(AA$9:AA20)/365))</f>
        <v>7.8683150684931507</v>
      </c>
      <c r="T20" s="64">
        <f>(N20)*(5/100)*((SUM(AA$9:AA20)/365))</f>
        <v>7.8683150684931507</v>
      </c>
      <c r="U20" s="64">
        <f>(O20)*(5/100)*((SUM(AA$9:AA20)/365))</f>
        <v>1.310205479452055</v>
      </c>
      <c r="V20" s="64">
        <f>(P20)*(5/100)*((SUM(AA$9:AA20)/365))</f>
        <v>1.310205479452055</v>
      </c>
      <c r="W20" s="64">
        <f>(Q20)*(5/100)*((SUM(AA$9:AA20)/365))</f>
        <v>1.310205479452055</v>
      </c>
      <c r="Y20" s="65">
        <f>IF((F18&gt;=12),1,0)</f>
        <v>1</v>
      </c>
      <c r="AA20" s="67">
        <f t="shared" si="7"/>
        <v>92</v>
      </c>
      <c r="AC20" s="11"/>
    </row>
    <row r="21" spans="5:31" x14ac:dyDescent="0.25">
      <c r="I21" s="4" t="s">
        <v>13</v>
      </c>
      <c r="J21" s="61">
        <f>EOMONTH(F17,36)</f>
        <v>46053</v>
      </c>
      <c r="K21" s="62">
        <f t="shared" si="0"/>
        <v>46053</v>
      </c>
      <c r="L21" s="63">
        <f t="shared" si="1"/>
        <v>55.55</v>
      </c>
      <c r="M21" s="63">
        <f t="shared" si="2"/>
        <v>55.55</v>
      </c>
      <c r="N21" s="63">
        <f t="shared" si="3"/>
        <v>55.55</v>
      </c>
      <c r="O21" s="64">
        <f t="shared" si="4"/>
        <v>9.25</v>
      </c>
      <c r="P21" s="64">
        <f t="shared" si="5"/>
        <v>9.25</v>
      </c>
      <c r="Q21" s="64">
        <f t="shared" si="6"/>
        <v>9.25</v>
      </c>
      <c r="R21" s="64">
        <f>(L21)*(5/100)*((SUM(AA$9:AA21)/365))</f>
        <v>8.5683972602739722</v>
      </c>
      <c r="S21" s="64">
        <f>(M21)*(5/100)*((SUM(AA$9:AA21)/365))</f>
        <v>8.5683972602739722</v>
      </c>
      <c r="T21" s="64">
        <f>(N21)*(5/100)*((SUM(AA$9:AA21)/365))</f>
        <v>8.5683972602739722</v>
      </c>
      <c r="U21" s="64">
        <f>(O21)*(5/100)*((SUM(AA$9:AA21)/365))</f>
        <v>1.4267808219178082</v>
      </c>
      <c r="V21" s="64">
        <f>(P21)*(5/100)*((SUM(AA$9:AA21)/365))</f>
        <v>1.4267808219178082</v>
      </c>
      <c r="W21" s="64">
        <f>(Q21)*(5/100)*((SUM(AA$9:AA21)/365))</f>
        <v>1.4267808219178082</v>
      </c>
      <c r="Y21" s="65">
        <f>IF((F18&gt;=13),1,0)</f>
        <v>1</v>
      </c>
      <c r="AA21" s="67">
        <f t="shared" si="7"/>
        <v>92</v>
      </c>
    </row>
    <row r="22" spans="5:31" x14ac:dyDescent="0.25">
      <c r="I22" s="4" t="s">
        <v>14</v>
      </c>
      <c r="J22" s="61">
        <f>EOMONTH(F17,39)</f>
        <v>46142</v>
      </c>
      <c r="K22" s="62">
        <f t="shared" si="0"/>
        <v>46142</v>
      </c>
      <c r="L22" s="63">
        <f t="shared" si="1"/>
        <v>55.55</v>
      </c>
      <c r="M22" s="63">
        <f t="shared" si="2"/>
        <v>55.55</v>
      </c>
      <c r="N22" s="63">
        <f t="shared" si="3"/>
        <v>55.55</v>
      </c>
      <c r="O22" s="64">
        <f t="shared" si="4"/>
        <v>9.25</v>
      </c>
      <c r="P22" s="64">
        <f t="shared" si="5"/>
        <v>9.25</v>
      </c>
      <c r="Q22" s="64">
        <f t="shared" si="6"/>
        <v>9.25</v>
      </c>
      <c r="R22" s="64">
        <f>(L22)*(5/100)*((SUM(AA$9:AA22)/365))</f>
        <v>9.2456506849315065</v>
      </c>
      <c r="S22" s="64">
        <f>(M22)*(5/100)*((SUM(AA$9:AA22)/365))</f>
        <v>9.2456506849315065</v>
      </c>
      <c r="T22" s="64">
        <f>(N22)*(5/100)*((SUM(AA$9:AA22)/365))</f>
        <v>9.2456506849315065</v>
      </c>
      <c r="U22" s="64">
        <f>(O22)*(5/100)*((SUM(AA$9:AA22)/365))</f>
        <v>1.5395547945205481</v>
      </c>
      <c r="V22" s="64">
        <f>(P22)*(5/100)*((SUM(AA$9:AA22)/365))</f>
        <v>1.5395547945205481</v>
      </c>
      <c r="W22" s="64">
        <f>(Q22)*(5/100)*((SUM(AA$9:AA22)/365))</f>
        <v>1.5395547945205481</v>
      </c>
      <c r="Y22" s="65">
        <f>IF((F18&gt;=14),1,0)</f>
        <v>1</v>
      </c>
      <c r="AA22" s="67">
        <f t="shared" si="7"/>
        <v>89</v>
      </c>
    </row>
    <row r="23" spans="5:31" x14ac:dyDescent="0.25">
      <c r="F23" s="7"/>
      <c r="I23" s="4" t="s">
        <v>15</v>
      </c>
      <c r="J23" s="61">
        <f>EOMONTH(F17,42)</f>
        <v>46234</v>
      </c>
      <c r="K23" s="62">
        <f t="shared" si="0"/>
        <v>46234</v>
      </c>
      <c r="L23" s="63">
        <f t="shared" si="1"/>
        <v>55.55</v>
      </c>
      <c r="M23" s="63">
        <f t="shared" si="2"/>
        <v>55.55</v>
      </c>
      <c r="N23" s="63">
        <f t="shared" si="3"/>
        <v>55.55</v>
      </c>
      <c r="O23" s="64">
        <f t="shared" si="4"/>
        <v>9.25</v>
      </c>
      <c r="P23" s="64">
        <f t="shared" si="5"/>
        <v>9.25</v>
      </c>
      <c r="Q23" s="64">
        <f t="shared" si="6"/>
        <v>9.25</v>
      </c>
      <c r="R23" s="64">
        <f>(L23)*(5/100)*((SUM(AA$9:AA23)/365))</f>
        <v>9.9457328767123272</v>
      </c>
      <c r="S23" s="64">
        <f>(M23)*(5/100)*((SUM(AA$9:AA23)/365))</f>
        <v>9.9457328767123272</v>
      </c>
      <c r="T23" s="64">
        <f>(N23)*(5/100)*((SUM(AA$9:AA23)/365))</f>
        <v>9.9457328767123272</v>
      </c>
      <c r="U23" s="64">
        <f>(O23)*(5/100)*((SUM(AA$9:AA23)/365))</f>
        <v>1.6561301369863013</v>
      </c>
      <c r="V23" s="64">
        <f>(P23)*(5/100)*((SUM(AA$9:AA23)/365))</f>
        <v>1.6561301369863013</v>
      </c>
      <c r="W23" s="64">
        <f>(Q23)*(5/100)*((SUM(AA$9:AA23)/365))</f>
        <v>1.6561301369863013</v>
      </c>
      <c r="Y23" s="65">
        <f>IF((F18&gt;=15),1,0)</f>
        <v>1</v>
      </c>
      <c r="AA23" s="67">
        <f t="shared" si="7"/>
        <v>92</v>
      </c>
    </row>
    <row r="24" spans="5:31" x14ac:dyDescent="0.25">
      <c r="I24" s="4" t="s">
        <v>16</v>
      </c>
      <c r="J24" s="61">
        <f>EOMONTH(F17,45)</f>
        <v>46326</v>
      </c>
      <c r="K24" s="62">
        <f t="shared" si="0"/>
        <v>46326</v>
      </c>
      <c r="L24" s="63">
        <f t="shared" si="1"/>
        <v>55.55</v>
      </c>
      <c r="M24" s="63">
        <f t="shared" si="2"/>
        <v>55.55</v>
      </c>
      <c r="N24" s="63">
        <f t="shared" si="3"/>
        <v>55.55</v>
      </c>
      <c r="O24" s="64">
        <f t="shared" si="4"/>
        <v>9.25</v>
      </c>
      <c r="P24" s="64">
        <f t="shared" si="5"/>
        <v>9.25</v>
      </c>
      <c r="Q24" s="64">
        <f t="shared" si="6"/>
        <v>9.25</v>
      </c>
      <c r="R24" s="64">
        <f>(L24)*(5/100)*((SUM(AA$9:AA24)/365))</f>
        <v>10.64581506849315</v>
      </c>
      <c r="S24" s="64">
        <f>(M24)*(5/100)*((SUM(AA$9:AA24)/365))</f>
        <v>10.64581506849315</v>
      </c>
      <c r="T24" s="64">
        <f>(N24)*(5/100)*((SUM(AA$9:AA24)/365))</f>
        <v>10.64581506849315</v>
      </c>
      <c r="U24" s="64">
        <f>(O24)*(5/100)*((SUM(AA$9:AA24)/365))</f>
        <v>1.7727054794520549</v>
      </c>
      <c r="V24" s="64">
        <f>(P24)*(5/100)*((SUM(AA$9:AA24)/365))</f>
        <v>1.7727054794520549</v>
      </c>
      <c r="W24" s="64">
        <f>(Q24)*(5/100)*((SUM(AA$9:AA24)/365))</f>
        <v>1.7727054794520549</v>
      </c>
      <c r="Y24" s="65">
        <f>IF((F18&gt;=16),1,0)</f>
        <v>1</v>
      </c>
      <c r="AA24" s="67">
        <f t="shared" si="7"/>
        <v>92</v>
      </c>
    </row>
    <row r="25" spans="5:31" x14ac:dyDescent="0.25">
      <c r="I25" s="4" t="s">
        <v>17</v>
      </c>
      <c r="J25" s="61">
        <f>EOMONTH(F17,48)</f>
        <v>46418</v>
      </c>
      <c r="K25" s="62">
        <f t="shared" si="0"/>
        <v>46418</v>
      </c>
      <c r="L25" s="63">
        <f t="shared" si="1"/>
        <v>55.55</v>
      </c>
      <c r="M25" s="63">
        <f t="shared" si="2"/>
        <v>55.55</v>
      </c>
      <c r="N25" s="63">
        <f t="shared" si="3"/>
        <v>55.55</v>
      </c>
      <c r="O25" s="64">
        <f t="shared" si="4"/>
        <v>9.25</v>
      </c>
      <c r="P25" s="64">
        <f t="shared" si="5"/>
        <v>9.25</v>
      </c>
      <c r="Q25" s="64">
        <f t="shared" si="6"/>
        <v>9.25</v>
      </c>
      <c r="R25" s="64">
        <f>(L25)*(5/100)*((SUM(AA$9:AA25)/365))</f>
        <v>11.345897260273974</v>
      </c>
      <c r="S25" s="64">
        <f>(M25)*(5/100)*((SUM(AA$9:AA25)/365))</f>
        <v>11.345897260273974</v>
      </c>
      <c r="T25" s="64">
        <f>(N25)*(5/100)*((SUM(AA$9:AA25)/365))</f>
        <v>11.345897260273974</v>
      </c>
      <c r="U25" s="64">
        <f>(O25)*(5/100)*((SUM(AA$9:AA25)/365))</f>
        <v>1.8892808219178086</v>
      </c>
      <c r="V25" s="64">
        <f>(P25)*(5/100)*((SUM(AA$9:AA25)/365))</f>
        <v>1.8892808219178086</v>
      </c>
      <c r="W25" s="64">
        <f>(Q25)*(5/100)*((SUM(AA$9:AA25)/365))</f>
        <v>1.8892808219178086</v>
      </c>
      <c r="Y25" s="65">
        <f>IF((F18&gt;=17),1,0)</f>
        <v>1</v>
      </c>
      <c r="AA25" s="67">
        <f t="shared" si="7"/>
        <v>92</v>
      </c>
    </row>
    <row r="26" spans="5:31" x14ac:dyDescent="0.25">
      <c r="I26" s="4" t="s">
        <v>18</v>
      </c>
      <c r="J26" s="61">
        <f>EOMONTH(F17,51)</f>
        <v>46507</v>
      </c>
      <c r="K26" s="62">
        <f t="shared" si="0"/>
        <v>46507</v>
      </c>
      <c r="L26" s="63">
        <f t="shared" si="1"/>
        <v>55.55</v>
      </c>
      <c r="M26" s="63">
        <f t="shared" si="2"/>
        <v>55.55</v>
      </c>
      <c r="N26" s="63">
        <f t="shared" si="3"/>
        <v>55.55</v>
      </c>
      <c r="O26" s="64">
        <f t="shared" si="4"/>
        <v>9.25</v>
      </c>
      <c r="P26" s="64">
        <f t="shared" si="5"/>
        <v>9.25</v>
      </c>
      <c r="Q26" s="64">
        <f t="shared" si="6"/>
        <v>9.25</v>
      </c>
      <c r="R26" s="64">
        <f>(L26)*(5/100)*((SUM(AA$9:AA26)/365))</f>
        <v>12.023150684931508</v>
      </c>
      <c r="S26" s="64">
        <f>(M26)*(5/100)*((SUM(AA$9:AA26)/365))</f>
        <v>12.023150684931508</v>
      </c>
      <c r="T26" s="64">
        <f>(N26)*(5/100)*((SUM(AA$9:AA26)/365))</f>
        <v>12.023150684931508</v>
      </c>
      <c r="U26" s="64">
        <f>(O26)*(5/100)*((SUM(AA$9:AA26)/365))</f>
        <v>2.0020547945205482</v>
      </c>
      <c r="V26" s="64">
        <f>(P26)*(5/100)*((SUM(AA$9:AA26)/365))</f>
        <v>2.0020547945205482</v>
      </c>
      <c r="W26" s="64">
        <f>(Q26)*(5/100)*((SUM(AA$9:AA26)/365))</f>
        <v>2.0020547945205482</v>
      </c>
      <c r="Y26" s="65">
        <f>IF((F18&gt;=18),1,0)</f>
        <v>1</v>
      </c>
      <c r="AA26" s="67">
        <f t="shared" si="7"/>
        <v>89</v>
      </c>
    </row>
    <row r="27" spans="5:31" x14ac:dyDescent="0.25">
      <c r="I27" s="4" t="s">
        <v>19</v>
      </c>
      <c r="J27" s="61">
        <f>EOMONTH(F17,54)</f>
        <v>46599</v>
      </c>
      <c r="K27" s="62">
        <f t="shared" si="0"/>
        <v>46599</v>
      </c>
      <c r="L27" s="63">
        <f t="shared" si="1"/>
        <v>0</v>
      </c>
      <c r="M27" s="63">
        <f t="shared" si="2"/>
        <v>0</v>
      </c>
      <c r="N27" s="63">
        <f t="shared" si="3"/>
        <v>0</v>
      </c>
      <c r="O27" s="64">
        <f t="shared" si="4"/>
        <v>0</v>
      </c>
      <c r="P27" s="64">
        <f t="shared" si="5"/>
        <v>0</v>
      </c>
      <c r="Q27" s="64">
        <f t="shared" si="6"/>
        <v>0</v>
      </c>
      <c r="R27" s="64">
        <f>(L27)*(5/100)*((SUM(AA$9:AA27)/365))</f>
        <v>0</v>
      </c>
      <c r="S27" s="64">
        <f>(M27)*(5/100)*((SUM(AA$9:AA27)/365))</f>
        <v>0</v>
      </c>
      <c r="T27" s="64">
        <f>(N27)*(5/100)*((SUM(AA$9:AA27)/365))</f>
        <v>0</v>
      </c>
      <c r="U27" s="64">
        <f>(O27)*(5/100)*((SUM(AA$9:AA27)/365))</f>
        <v>0</v>
      </c>
      <c r="V27" s="64">
        <f>(P27)*(5/100)*((SUM(AA$9:AA27)/365))</f>
        <v>0</v>
      </c>
      <c r="W27" s="64">
        <f>(Q27)*(5/100)*((SUM(AA$9:AA27)/365))</f>
        <v>0</v>
      </c>
      <c r="Y27" s="65">
        <f>IF((F18&gt;=19),1,0)</f>
        <v>0</v>
      </c>
      <c r="AA27" s="67">
        <f t="shared" si="7"/>
        <v>92</v>
      </c>
    </row>
    <row r="28" spans="5:31" x14ac:dyDescent="0.25">
      <c r="I28" s="4" t="s">
        <v>20</v>
      </c>
      <c r="J28" s="61">
        <f>EOMONTH(F17,57)</f>
        <v>46691</v>
      </c>
      <c r="K28" s="62">
        <f t="shared" si="0"/>
        <v>46691</v>
      </c>
      <c r="L28" s="63">
        <f>F11-SUM(L9:L27)</f>
        <v>0.1000000000003638</v>
      </c>
      <c r="M28" s="63">
        <f>F12-SUM(M9:M27)</f>
        <v>0.1000000000003638</v>
      </c>
      <c r="N28" s="63">
        <f>F13-SUM(N9:N27)</f>
        <v>0.1000000000003638</v>
      </c>
      <c r="O28" s="64">
        <f>F14-SUM(O9:O27)</f>
        <v>0.16666666666665719</v>
      </c>
      <c r="P28" s="64">
        <f>F15-SUM(P9:P27)</f>
        <v>0.16666666666665719</v>
      </c>
      <c r="Q28" s="64">
        <f>F16-SUM(Q9:Q27)</f>
        <v>0.16666666666665719</v>
      </c>
      <c r="R28" s="64">
        <f>(L28)*(5/100)*((SUM(AA$9:AA28)/365))</f>
        <v>2.4164383561731749E-2</v>
      </c>
      <c r="S28" s="64">
        <f>(M28)*(5/100)*((SUM(AA$9:AA28)/365))</f>
        <v>2.4164383561731749E-2</v>
      </c>
      <c r="T28" s="64">
        <f>(N28)*(5/100)*((SUM(AA$9:AA28)/365))</f>
        <v>2.4164383561731749E-2</v>
      </c>
      <c r="U28" s="64">
        <f>(O28)*(5/100)*((SUM(AA$9:AA28)/365))</f>
        <v>4.0273972602737435E-2</v>
      </c>
      <c r="V28" s="64">
        <f>(P28)*(5/100)*((SUM(AA$9:AA28)/365))</f>
        <v>4.0273972602737435E-2</v>
      </c>
      <c r="W28" s="64">
        <f>(Q28)*(5/100)*((SUM(AA$9:AA28)/365))</f>
        <v>4.0273972602737435E-2</v>
      </c>
      <c r="Y28" s="65">
        <f>IF((F18&gt;=20),1,0)</f>
        <v>0</v>
      </c>
      <c r="AA28" s="67">
        <f t="shared" si="7"/>
        <v>92</v>
      </c>
    </row>
    <row r="29" spans="5:31" x14ac:dyDescent="0.25">
      <c r="I29" s="5"/>
      <c r="J29" s="5"/>
      <c r="K29" s="78" t="s">
        <v>24</v>
      </c>
      <c r="L29" s="63">
        <f>SUM(L9:L28)</f>
        <v>1000</v>
      </c>
      <c r="M29" s="63">
        <f t="shared" ref="M29:W29" si="8">SUM(M9:M28)</f>
        <v>1000</v>
      </c>
      <c r="N29" s="63">
        <f t="shared" si="8"/>
        <v>1000</v>
      </c>
      <c r="O29" s="63">
        <f t="shared" si="8"/>
        <v>166.66666666666666</v>
      </c>
      <c r="P29" s="63">
        <f t="shared" si="8"/>
        <v>166.66666666666666</v>
      </c>
      <c r="Q29" s="63">
        <f t="shared" si="8"/>
        <v>166.66666666666666</v>
      </c>
      <c r="R29" s="63">
        <f t="shared" si="8"/>
        <v>110.08926027397268</v>
      </c>
      <c r="S29" s="63">
        <f t="shared" si="8"/>
        <v>110.08926027397268</v>
      </c>
      <c r="T29" s="63">
        <f t="shared" si="8"/>
        <v>110.08926027397268</v>
      </c>
      <c r="U29" s="63">
        <f t="shared" si="8"/>
        <v>18.367945205479447</v>
      </c>
      <c r="V29" s="63">
        <f t="shared" si="8"/>
        <v>18.367945205479447</v>
      </c>
      <c r="W29" s="63">
        <f t="shared" si="8"/>
        <v>18.367945205479447</v>
      </c>
    </row>
    <row r="32" spans="5:31" x14ac:dyDescent="0.25">
      <c r="I32" s="18"/>
    </row>
    <row r="33" spans="10:10" x14ac:dyDescent="0.25">
      <c r="J33" s="26"/>
    </row>
  </sheetData>
  <sheetProtection algorithmName="SHA-512" hashValue="v8kKcmxCaXcRe3r4+1fbZxllhLrEB8k9w0eMdDGaQVbA3vI+HCP68/dm9zUnYzHbnkR0qvY80aBOy4c6gSfqWw==" saltValue="m8loXBcus9x2rafdqAQrC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8"/>
  <sheetViews>
    <sheetView topLeftCell="G70" workbookViewId="0">
      <selection activeCell="F11" sqref="F11"/>
    </sheetView>
  </sheetViews>
  <sheetFormatPr defaultRowHeight="15" x14ac:dyDescent="0.25"/>
  <cols>
    <col min="2" max="3" width="11.42578125" customWidth="1"/>
    <col min="4" max="4" width="2.140625" customWidth="1"/>
    <col min="5" max="5" width="16.42578125" customWidth="1"/>
    <col min="6" max="7" width="13.7109375" customWidth="1"/>
    <col min="8" max="8" width="14.42578125" customWidth="1"/>
    <col min="9" max="9" width="14.5703125" customWidth="1"/>
    <col min="10" max="10" width="14.42578125" customWidth="1"/>
    <col min="12" max="12" width="10.85546875" customWidth="1"/>
    <col min="13" max="13" width="9.7109375" customWidth="1"/>
    <col min="14" max="14" width="16.42578125" customWidth="1"/>
    <col min="15" max="18" width="13.7109375" customWidth="1"/>
    <col min="19" max="19" width="14" customWidth="1"/>
  </cols>
  <sheetData>
    <row r="1" spans="2:19" x14ac:dyDescent="0.25">
      <c r="B1" s="81" t="s">
        <v>106</v>
      </c>
      <c r="C1" s="69"/>
      <c r="D1" s="69"/>
      <c r="E1" s="69"/>
      <c r="F1" s="69"/>
      <c r="G1" s="69"/>
      <c r="H1" s="69"/>
      <c r="I1" s="69"/>
      <c r="J1" s="69"/>
    </row>
    <row r="3" spans="2:19" x14ac:dyDescent="0.25">
      <c r="B3" s="81" t="s">
        <v>91</v>
      </c>
      <c r="C3" s="69"/>
      <c r="D3" s="69"/>
      <c r="E3" s="69"/>
      <c r="F3" s="69"/>
      <c r="G3" s="69"/>
      <c r="H3" s="69"/>
      <c r="I3" s="69"/>
      <c r="J3" s="69"/>
    </row>
    <row r="5" spans="2:19" x14ac:dyDescent="0.25">
      <c r="B5" s="81" t="s">
        <v>104</v>
      </c>
      <c r="C5" s="69"/>
      <c r="D5" s="69"/>
      <c r="E5" s="69"/>
      <c r="F5" s="69"/>
      <c r="G5" s="69"/>
      <c r="H5" s="69"/>
      <c r="I5" s="69"/>
      <c r="J5" s="69"/>
    </row>
    <row r="6" spans="2:19" x14ac:dyDescent="0.25">
      <c r="B6" s="81" t="s">
        <v>103</v>
      </c>
      <c r="C6" s="69"/>
      <c r="D6" s="69"/>
      <c r="E6" s="69"/>
      <c r="F6" s="69"/>
      <c r="G6" s="69"/>
      <c r="H6" s="69"/>
      <c r="I6" s="69"/>
      <c r="J6" s="69"/>
    </row>
    <row r="7" spans="2:19" x14ac:dyDescent="0.25">
      <c r="B7" s="81" t="s">
        <v>105</v>
      </c>
      <c r="C7" s="69"/>
      <c r="D7" s="69"/>
      <c r="E7" s="69"/>
      <c r="F7" s="69"/>
      <c r="G7" s="69"/>
      <c r="H7" s="69"/>
      <c r="I7" s="69"/>
      <c r="J7" s="69"/>
    </row>
    <row r="9" spans="2:19" ht="30" x14ac:dyDescent="0.25">
      <c r="B9" s="14"/>
      <c r="C9" s="14"/>
      <c r="D9" s="14"/>
      <c r="E9" s="14"/>
      <c r="F9" s="23" t="s">
        <v>37</v>
      </c>
      <c r="G9" s="23" t="s">
        <v>31</v>
      </c>
      <c r="H9" s="23" t="s">
        <v>30</v>
      </c>
      <c r="I9" s="23" t="s">
        <v>38</v>
      </c>
      <c r="J9" s="23" t="s">
        <v>39</v>
      </c>
      <c r="K9" s="20"/>
      <c r="L9" s="14"/>
      <c r="M9" s="14"/>
      <c r="N9" s="14"/>
      <c r="O9" s="23" t="s">
        <v>37</v>
      </c>
      <c r="P9" s="23" t="s">
        <v>31</v>
      </c>
      <c r="Q9" s="23" t="s">
        <v>30</v>
      </c>
      <c r="R9" s="23" t="s">
        <v>38</v>
      </c>
      <c r="S9" s="23" t="s">
        <v>39</v>
      </c>
    </row>
    <row r="10" spans="2:19" ht="15" customHeight="1" x14ac:dyDescent="0.25">
      <c r="B10" s="88" t="s">
        <v>36</v>
      </c>
      <c r="C10" s="89"/>
      <c r="D10" s="1"/>
      <c r="E10" s="12" t="s">
        <v>40</v>
      </c>
      <c r="F10" s="21">
        <f>'foglio di calcolo'!F6</f>
        <v>2015</v>
      </c>
      <c r="G10" s="21" t="str">
        <f>'inserimento dati'!G11</f>
        <v>d111</v>
      </c>
      <c r="H10" s="50">
        <f>'foglio di calcolo'!L9</f>
        <v>55.55</v>
      </c>
      <c r="I10" s="53"/>
      <c r="J10" s="50">
        <f>SUM(H10:I10)</f>
        <v>55.55</v>
      </c>
      <c r="K10" s="20"/>
      <c r="L10" s="82" t="s">
        <v>52</v>
      </c>
      <c r="M10" s="82"/>
      <c r="N10" s="12" t="s">
        <v>40</v>
      </c>
      <c r="O10" s="21">
        <f>F$11</f>
        <v>2015</v>
      </c>
      <c r="P10" s="21" t="str">
        <f>G$10</f>
        <v>d111</v>
      </c>
      <c r="Q10" s="50">
        <f>'foglio di calcolo'!L19</f>
        <v>55.55</v>
      </c>
      <c r="R10" s="50">
        <f>'foglio di calcolo'!R19</f>
        <v>7.1682328767123282</v>
      </c>
      <c r="S10" s="50">
        <f>SUM(Q10:R10)</f>
        <v>62.718232876712328</v>
      </c>
    </row>
    <row r="11" spans="2:19" ht="15" customHeight="1" x14ac:dyDescent="0.25">
      <c r="B11" s="90"/>
      <c r="C11" s="91"/>
      <c r="D11" s="1"/>
      <c r="E11" s="12" t="s">
        <v>41</v>
      </c>
      <c r="F11" s="21">
        <f>F10</f>
        <v>2015</v>
      </c>
      <c r="G11" s="21" t="str">
        <f>'inserimento dati'!G12</f>
        <v>e1111</v>
      </c>
      <c r="H11" s="50">
        <f>'foglio di calcolo'!M9</f>
        <v>55.55</v>
      </c>
      <c r="I11" s="53"/>
      <c r="J11" s="50">
        <f t="shared" ref="J11:J13" si="0">SUM(H11:I11)</f>
        <v>55.55</v>
      </c>
      <c r="K11" s="20"/>
      <c r="L11" s="82"/>
      <c r="M11" s="82"/>
      <c r="N11" s="12" t="s">
        <v>41</v>
      </c>
      <c r="O11" s="21">
        <f>F$11</f>
        <v>2015</v>
      </c>
      <c r="P11" s="21" t="str">
        <f>G$11</f>
        <v>e1111</v>
      </c>
      <c r="Q11" s="50">
        <f>'foglio di calcolo'!M19</f>
        <v>55.55</v>
      </c>
      <c r="R11" s="50">
        <f>'foglio di calcolo'!S19</f>
        <v>7.1682328767123282</v>
      </c>
      <c r="S11" s="50">
        <f t="shared" ref="S11:S15" si="1">SUM(Q11:R11)</f>
        <v>62.718232876712328</v>
      </c>
    </row>
    <row r="12" spans="2:19" ht="15" customHeight="1" x14ac:dyDescent="0.25">
      <c r="B12" s="90"/>
      <c r="C12" s="91"/>
      <c r="D12" s="1"/>
      <c r="E12" s="12" t="s">
        <v>42</v>
      </c>
      <c r="F12" s="21">
        <f>F$11</f>
        <v>2015</v>
      </c>
      <c r="G12" s="21" t="str">
        <f>'inserimento dati'!G13</f>
        <v>ef111</v>
      </c>
      <c r="H12" s="50">
        <f>'foglio di calcolo'!N9</f>
        <v>55.55</v>
      </c>
      <c r="I12" s="53"/>
      <c r="J12" s="50">
        <f t="shared" si="0"/>
        <v>55.55</v>
      </c>
      <c r="K12" s="20"/>
      <c r="L12" s="82"/>
      <c r="M12" s="82"/>
      <c r="N12" s="12" t="s">
        <v>42</v>
      </c>
      <c r="O12" s="21">
        <f>F$11</f>
        <v>2015</v>
      </c>
      <c r="P12" s="21" t="str">
        <f>G$12</f>
        <v>ef111</v>
      </c>
      <c r="Q12" s="50">
        <f>'foglio di calcolo'!N19</f>
        <v>55.55</v>
      </c>
      <c r="R12" s="50">
        <f>'foglio di calcolo'!T19</f>
        <v>7.1682328767123282</v>
      </c>
      <c r="S12" s="50">
        <f t="shared" si="1"/>
        <v>62.718232876712328</v>
      </c>
    </row>
    <row r="13" spans="2:19" ht="15" customHeight="1" x14ac:dyDescent="0.25">
      <c r="B13" s="90"/>
      <c r="C13" s="91"/>
      <c r="D13" s="1"/>
      <c r="E13" s="12" t="s">
        <v>87</v>
      </c>
      <c r="F13" s="21">
        <f t="shared" ref="F13:F16" si="2">F$11</f>
        <v>2015</v>
      </c>
      <c r="G13" s="21" t="str">
        <f>'inserimento dati'!G8</f>
        <v>a111</v>
      </c>
      <c r="H13" s="50">
        <f>'foglio di calcolo'!O9</f>
        <v>9.25</v>
      </c>
      <c r="I13" s="53"/>
      <c r="J13" s="50">
        <f t="shared" si="0"/>
        <v>9.25</v>
      </c>
      <c r="K13" s="20"/>
      <c r="L13" s="82"/>
      <c r="M13" s="82"/>
      <c r="N13" s="12" t="s">
        <v>87</v>
      </c>
      <c r="O13" s="21">
        <f>F$11</f>
        <v>2015</v>
      </c>
      <c r="P13" s="21" t="str">
        <f>G$13</f>
        <v>a111</v>
      </c>
      <c r="Q13" s="50">
        <f>'foglio di calcolo'!O19</f>
        <v>9.25</v>
      </c>
      <c r="R13" s="50">
        <f>'foglio di calcolo'!U19</f>
        <v>1.1936301369863014</v>
      </c>
      <c r="S13" s="50">
        <f t="shared" si="1"/>
        <v>10.443630136986302</v>
      </c>
    </row>
    <row r="14" spans="2:19" ht="15" customHeight="1" x14ac:dyDescent="0.25">
      <c r="B14" s="92"/>
      <c r="C14" s="93"/>
      <c r="D14" s="1"/>
      <c r="E14" s="12" t="s">
        <v>88</v>
      </c>
      <c r="F14" s="21">
        <f t="shared" si="2"/>
        <v>2015</v>
      </c>
      <c r="G14" s="21" t="str">
        <f>'foglio di calcolo'!G9</f>
        <v>b111</v>
      </c>
      <c r="H14" s="50">
        <f>'foglio di calcolo'!P9</f>
        <v>9.25</v>
      </c>
      <c r="I14" s="53"/>
      <c r="J14" s="50">
        <f>H14</f>
        <v>9.25</v>
      </c>
      <c r="K14" s="20"/>
      <c r="L14" s="83" t="s">
        <v>66</v>
      </c>
      <c r="M14" s="84"/>
      <c r="N14" s="12" t="s">
        <v>88</v>
      </c>
      <c r="O14" s="21">
        <f t="shared" ref="O14:O15" si="3">F$11</f>
        <v>2015</v>
      </c>
      <c r="P14" s="21" t="str">
        <f>G14</f>
        <v>b111</v>
      </c>
      <c r="Q14" s="50">
        <f>'foglio di calcolo'!P19</f>
        <v>9.25</v>
      </c>
      <c r="R14" s="50">
        <f>'foglio di calcolo'!V19</f>
        <v>1.1936301369863014</v>
      </c>
      <c r="S14" s="50">
        <f t="shared" si="1"/>
        <v>10.443630136986302</v>
      </c>
    </row>
    <row r="15" spans="2:19" ht="15" customHeight="1" x14ac:dyDescent="0.25">
      <c r="B15" s="86" t="s">
        <v>66</v>
      </c>
      <c r="C15" s="87"/>
      <c r="D15" s="1"/>
      <c r="E15" s="12" t="s">
        <v>89</v>
      </c>
      <c r="F15" s="21">
        <f t="shared" si="2"/>
        <v>2015</v>
      </c>
      <c r="G15" s="21" t="str">
        <f>'foglio di calcolo'!G10</f>
        <v>c111</v>
      </c>
      <c r="H15" s="50">
        <f>'foglio di calcolo'!Q9</f>
        <v>9.25</v>
      </c>
      <c r="I15" s="53"/>
      <c r="J15" s="50">
        <f>H15</f>
        <v>9.25</v>
      </c>
      <c r="K15" s="20"/>
      <c r="L15" s="48">
        <f>'foglio di calcolo'!J19</f>
        <v>45869</v>
      </c>
      <c r="M15" s="6">
        <f>'foglio di calcolo'!K19</f>
        <v>45869</v>
      </c>
      <c r="N15" s="12" t="s">
        <v>89</v>
      </c>
      <c r="O15" s="21">
        <f t="shared" si="3"/>
        <v>2015</v>
      </c>
      <c r="P15" s="21" t="str">
        <f>G15</f>
        <v>c111</v>
      </c>
      <c r="Q15" s="50">
        <f>'foglio di calcolo'!Q21</f>
        <v>9.25</v>
      </c>
      <c r="R15" s="50">
        <f>'foglio di calcolo'!W19</f>
        <v>1.1936301369863014</v>
      </c>
      <c r="S15" s="50">
        <f t="shared" si="1"/>
        <v>10.443630136986302</v>
      </c>
    </row>
    <row r="16" spans="2:19" ht="15" customHeight="1" x14ac:dyDescent="0.25">
      <c r="B16" s="48">
        <f>'foglio di calcolo'!J9</f>
        <v>44927</v>
      </c>
      <c r="C16" s="6">
        <f>'foglio di calcolo'!K9</f>
        <v>44927</v>
      </c>
      <c r="D16" s="49"/>
      <c r="E16" s="12" t="s">
        <v>62</v>
      </c>
      <c r="F16" s="21">
        <f t="shared" si="2"/>
        <v>2015</v>
      </c>
      <c r="G16" s="21">
        <v>9400</v>
      </c>
      <c r="H16" s="50">
        <f>'foglio di calcolo'!F7</f>
        <v>8.75</v>
      </c>
      <c r="I16" s="53"/>
      <c r="J16" s="54">
        <f>H16</f>
        <v>8.75</v>
      </c>
      <c r="K16" s="20"/>
      <c r="L16" s="47"/>
      <c r="M16" s="47"/>
      <c r="N16" s="13"/>
      <c r="O16" s="22"/>
      <c r="P16" s="22"/>
      <c r="Q16" s="22"/>
      <c r="R16" s="22"/>
      <c r="S16" s="22"/>
    </row>
    <row r="18" spans="2:19" ht="30" x14ac:dyDescent="0.25">
      <c r="B18" s="14"/>
      <c r="C18" s="14"/>
      <c r="D18" s="14"/>
      <c r="E18" s="14"/>
      <c r="F18" s="23" t="s">
        <v>37</v>
      </c>
      <c r="G18" s="23" t="s">
        <v>31</v>
      </c>
      <c r="H18" s="23" t="s">
        <v>30</v>
      </c>
      <c r="I18" s="23" t="s">
        <v>38</v>
      </c>
      <c r="J18" s="23" t="s">
        <v>39</v>
      </c>
      <c r="L18" s="14"/>
      <c r="M18" s="14"/>
      <c r="N18" s="14"/>
      <c r="O18" s="23" t="s">
        <v>37</v>
      </c>
      <c r="P18" s="23" t="s">
        <v>31</v>
      </c>
      <c r="Q18" s="23" t="s">
        <v>30</v>
      </c>
      <c r="R18" s="23" t="s">
        <v>38</v>
      </c>
      <c r="S18" s="23" t="s">
        <v>39</v>
      </c>
    </row>
    <row r="19" spans="2:19" x14ac:dyDescent="0.25">
      <c r="B19" s="82" t="s">
        <v>43</v>
      </c>
      <c r="C19" s="82"/>
      <c r="D19" s="1"/>
      <c r="E19" s="12" t="s">
        <v>40</v>
      </c>
      <c r="F19" s="21">
        <f t="shared" ref="F19:F24" si="4">F$11</f>
        <v>2015</v>
      </c>
      <c r="G19" s="21" t="str">
        <f>G$10</f>
        <v>d111</v>
      </c>
      <c r="H19" s="50">
        <f>'foglio di calcolo'!L10</f>
        <v>55.55</v>
      </c>
      <c r="I19" s="50">
        <f>'foglio di calcolo'!R10</f>
        <v>0.90554109589041087</v>
      </c>
      <c r="J19" s="50">
        <f>SUM(H19:I19)</f>
        <v>56.45554109589041</v>
      </c>
      <c r="L19" s="82" t="s">
        <v>53</v>
      </c>
      <c r="M19" s="82"/>
      <c r="N19" s="12" t="s">
        <v>40</v>
      </c>
      <c r="O19" s="21">
        <f>F$11</f>
        <v>2015</v>
      </c>
      <c r="P19" s="21" t="str">
        <f>G$10</f>
        <v>d111</v>
      </c>
      <c r="Q19" s="50">
        <f>'foglio di calcolo'!L20</f>
        <v>55.55</v>
      </c>
      <c r="R19" s="50">
        <f>'foglio di calcolo'!R20</f>
        <v>7.8683150684931507</v>
      </c>
      <c r="S19" s="50">
        <f>SUM(Q19:R19)</f>
        <v>63.41831506849315</v>
      </c>
    </row>
    <row r="20" spans="2:19" x14ac:dyDescent="0.25">
      <c r="B20" s="82"/>
      <c r="C20" s="82"/>
      <c r="D20" s="1"/>
      <c r="E20" s="12" t="s">
        <v>41</v>
      </c>
      <c r="F20" s="21">
        <f t="shared" si="4"/>
        <v>2015</v>
      </c>
      <c r="G20" s="21" t="str">
        <f>G$11</f>
        <v>e1111</v>
      </c>
      <c r="H20" s="50">
        <f>'foglio di calcolo'!M10</f>
        <v>55.55</v>
      </c>
      <c r="I20" s="50">
        <f>'foglio di calcolo'!S10</f>
        <v>0.90554109589041087</v>
      </c>
      <c r="J20" s="50">
        <f t="shared" ref="J20:J24" si="5">SUM(H20:I20)</f>
        <v>56.45554109589041</v>
      </c>
      <c r="L20" s="82"/>
      <c r="M20" s="82"/>
      <c r="N20" s="12" t="s">
        <v>41</v>
      </c>
      <c r="O20" s="21">
        <f>F$11</f>
        <v>2015</v>
      </c>
      <c r="P20" s="21" t="str">
        <f>G$11</f>
        <v>e1111</v>
      </c>
      <c r="Q20" s="50">
        <f>'foglio di calcolo'!M20</f>
        <v>55.55</v>
      </c>
      <c r="R20" s="50">
        <f>'foglio di calcolo'!S20</f>
        <v>7.8683150684931507</v>
      </c>
      <c r="S20" s="50">
        <f t="shared" ref="S20:S24" si="6">SUM(Q20:R20)</f>
        <v>63.41831506849315</v>
      </c>
    </row>
    <row r="21" spans="2:19" x14ac:dyDescent="0.25">
      <c r="B21" s="82"/>
      <c r="C21" s="82"/>
      <c r="D21" s="1"/>
      <c r="E21" s="12" t="s">
        <v>42</v>
      </c>
      <c r="F21" s="21">
        <f t="shared" si="4"/>
        <v>2015</v>
      </c>
      <c r="G21" s="21" t="str">
        <f>G$12</f>
        <v>ef111</v>
      </c>
      <c r="H21" s="50">
        <f>'foglio di calcolo'!N10</f>
        <v>55.55</v>
      </c>
      <c r="I21" s="50">
        <f>'foglio di calcolo'!T10</f>
        <v>0.90554109589041087</v>
      </c>
      <c r="J21" s="50">
        <f t="shared" si="5"/>
        <v>56.45554109589041</v>
      </c>
      <c r="L21" s="82"/>
      <c r="M21" s="82"/>
      <c r="N21" s="12" t="s">
        <v>42</v>
      </c>
      <c r="O21" s="21">
        <f>F$11</f>
        <v>2015</v>
      </c>
      <c r="P21" s="21" t="str">
        <f>G$12</f>
        <v>ef111</v>
      </c>
      <c r="Q21" s="50">
        <f>'foglio di calcolo'!N20</f>
        <v>55.55</v>
      </c>
      <c r="R21" s="50">
        <f>'foglio di calcolo'!T20</f>
        <v>7.8683150684931507</v>
      </c>
      <c r="S21" s="50">
        <f t="shared" si="6"/>
        <v>63.41831506849315</v>
      </c>
    </row>
    <row r="22" spans="2:19" x14ac:dyDescent="0.25">
      <c r="B22" s="82"/>
      <c r="C22" s="82"/>
      <c r="D22" s="1"/>
      <c r="E22" s="12" t="s">
        <v>87</v>
      </c>
      <c r="F22" s="21">
        <f t="shared" si="4"/>
        <v>2015</v>
      </c>
      <c r="G22" s="21" t="str">
        <f>G13</f>
        <v>a111</v>
      </c>
      <c r="H22" s="50">
        <f>'foglio di calcolo'!O10</f>
        <v>9.25</v>
      </c>
      <c r="I22" s="50">
        <f>'foglio di calcolo'!U10</f>
        <v>0.15078767123287673</v>
      </c>
      <c r="J22" s="50">
        <f t="shared" si="5"/>
        <v>9.4007876712328766</v>
      </c>
      <c r="L22" s="82"/>
      <c r="M22" s="82"/>
      <c r="N22" s="12" t="s">
        <v>87</v>
      </c>
      <c r="O22" s="21">
        <f>F$11</f>
        <v>2015</v>
      </c>
      <c r="P22" s="21" t="str">
        <f>G$13</f>
        <v>a111</v>
      </c>
      <c r="Q22" s="50">
        <f>'foglio di calcolo'!O20</f>
        <v>9.25</v>
      </c>
      <c r="R22" s="50">
        <f>'foglio di calcolo'!U20</f>
        <v>1.310205479452055</v>
      </c>
      <c r="S22" s="50">
        <f t="shared" si="6"/>
        <v>10.560205479452055</v>
      </c>
    </row>
    <row r="23" spans="2:19" x14ac:dyDescent="0.25">
      <c r="B23" s="85" t="s">
        <v>66</v>
      </c>
      <c r="C23" s="85"/>
      <c r="D23" s="1"/>
      <c r="E23" s="12" t="s">
        <v>88</v>
      </c>
      <c r="F23" s="21">
        <f t="shared" si="4"/>
        <v>2015</v>
      </c>
      <c r="G23" s="21" t="str">
        <f>G14</f>
        <v>b111</v>
      </c>
      <c r="H23" s="50">
        <f>'foglio di calcolo'!P11</f>
        <v>9.25</v>
      </c>
      <c r="I23" s="50">
        <f>'foglio di calcolo'!V10</f>
        <v>0.15078767123287673</v>
      </c>
      <c r="J23" s="50">
        <f t="shared" si="5"/>
        <v>9.4007876712328766</v>
      </c>
      <c r="L23" s="83" t="s">
        <v>66</v>
      </c>
      <c r="M23" s="84"/>
      <c r="N23" s="12" t="s">
        <v>88</v>
      </c>
      <c r="O23" s="21">
        <f t="shared" ref="O23:O24" si="7">F$11</f>
        <v>2015</v>
      </c>
      <c r="P23" s="21" t="str">
        <f>G14</f>
        <v>b111</v>
      </c>
      <c r="Q23" s="50">
        <f>'foglio di calcolo'!P20</f>
        <v>9.25</v>
      </c>
      <c r="R23" s="50">
        <f>'foglio di calcolo'!V20</f>
        <v>1.310205479452055</v>
      </c>
      <c r="S23" s="50">
        <f t="shared" si="6"/>
        <v>10.560205479452055</v>
      </c>
    </row>
    <row r="24" spans="2:19" x14ac:dyDescent="0.25">
      <c r="B24" s="48">
        <f>'foglio di calcolo'!J10</f>
        <v>45046</v>
      </c>
      <c r="C24" s="6">
        <f>'foglio di calcolo'!K10</f>
        <v>45046</v>
      </c>
      <c r="D24" s="1"/>
      <c r="E24" s="12" t="s">
        <v>89</v>
      </c>
      <c r="F24" s="21">
        <f t="shared" si="4"/>
        <v>2015</v>
      </c>
      <c r="G24" s="21" t="str">
        <f>G15</f>
        <v>c111</v>
      </c>
      <c r="H24" s="50">
        <f>'foglio di calcolo'!Q11</f>
        <v>9.25</v>
      </c>
      <c r="I24" s="50">
        <f>'foglio di calcolo'!W10</f>
        <v>0.15078767123287673</v>
      </c>
      <c r="J24" s="50">
        <f t="shared" si="5"/>
        <v>9.4007876712328766</v>
      </c>
      <c r="L24" s="48">
        <f>'foglio di calcolo'!J20</f>
        <v>45961</v>
      </c>
      <c r="M24" s="6">
        <f>'foglio di calcolo'!K20</f>
        <v>45961</v>
      </c>
      <c r="N24" s="12" t="s">
        <v>89</v>
      </c>
      <c r="O24" s="21">
        <f t="shared" si="7"/>
        <v>2015</v>
      </c>
      <c r="P24" s="21" t="str">
        <f>G15</f>
        <v>c111</v>
      </c>
      <c r="Q24" s="50">
        <f>'foglio di calcolo'!Q20</f>
        <v>9.25</v>
      </c>
      <c r="R24" s="50">
        <f>'foglio di calcolo'!W20</f>
        <v>1.310205479452055</v>
      </c>
      <c r="S24" s="50">
        <f t="shared" si="6"/>
        <v>10.560205479452055</v>
      </c>
    </row>
    <row r="26" spans="2:19" ht="30" x14ac:dyDescent="0.25">
      <c r="B26" s="14"/>
      <c r="C26" s="14"/>
      <c r="D26" s="14"/>
      <c r="E26" s="14"/>
      <c r="F26" s="23" t="s">
        <v>37</v>
      </c>
      <c r="G26" s="23" t="s">
        <v>31</v>
      </c>
      <c r="H26" s="23" t="s">
        <v>30</v>
      </c>
      <c r="I26" s="23" t="s">
        <v>38</v>
      </c>
      <c r="J26" s="23" t="s">
        <v>39</v>
      </c>
      <c r="L26" s="14"/>
      <c r="M26" s="14"/>
      <c r="N26" s="14"/>
      <c r="O26" s="23" t="s">
        <v>37</v>
      </c>
      <c r="P26" s="23" t="s">
        <v>31</v>
      </c>
      <c r="Q26" s="23" t="s">
        <v>30</v>
      </c>
      <c r="R26" s="23" t="s">
        <v>38</v>
      </c>
      <c r="S26" s="23" t="s">
        <v>39</v>
      </c>
    </row>
    <row r="27" spans="2:19" x14ac:dyDescent="0.25">
      <c r="B27" s="82" t="s">
        <v>44</v>
      </c>
      <c r="C27" s="82"/>
      <c r="D27" s="76"/>
      <c r="E27" s="12" t="s">
        <v>40</v>
      </c>
      <c r="F27" s="21">
        <f t="shared" ref="F27:F32" si="8">F$11</f>
        <v>2015</v>
      </c>
      <c r="G27" s="21" t="str">
        <f>G$10</f>
        <v>d111</v>
      </c>
      <c r="H27" s="50">
        <f>'foglio di calcolo'!L11</f>
        <v>55.55</v>
      </c>
      <c r="I27" s="50">
        <f>'foglio di calcolo'!R11</f>
        <v>1.6056232876712326</v>
      </c>
      <c r="J27" s="50">
        <f>SUM(H27:I27)</f>
        <v>57.155623287671233</v>
      </c>
      <c r="L27" s="82" t="s">
        <v>54</v>
      </c>
      <c r="M27" s="82"/>
      <c r="N27" s="12" t="s">
        <v>40</v>
      </c>
      <c r="O27" s="21">
        <f>F$11</f>
        <v>2015</v>
      </c>
      <c r="P27" s="21" t="str">
        <f>G$10</f>
        <v>d111</v>
      </c>
      <c r="Q27" s="50">
        <f>'foglio di calcolo'!L21</f>
        <v>55.55</v>
      </c>
      <c r="R27" s="50">
        <f>'foglio di calcolo'!R21</f>
        <v>8.5683972602739722</v>
      </c>
      <c r="S27" s="50">
        <f>SUM(Q27:R27)</f>
        <v>64.118397260273966</v>
      </c>
    </row>
    <row r="28" spans="2:19" x14ac:dyDescent="0.25">
      <c r="B28" s="82"/>
      <c r="C28" s="82"/>
      <c r="D28" s="76"/>
      <c r="E28" s="12" t="s">
        <v>41</v>
      </c>
      <c r="F28" s="21">
        <f t="shared" si="8"/>
        <v>2015</v>
      </c>
      <c r="G28" s="21" t="str">
        <f>G$11</f>
        <v>e1111</v>
      </c>
      <c r="H28" s="50">
        <f>'foglio di calcolo'!M11</f>
        <v>55.55</v>
      </c>
      <c r="I28" s="50">
        <f>'foglio di calcolo'!S11</f>
        <v>1.6056232876712326</v>
      </c>
      <c r="J28" s="50">
        <f t="shared" ref="J28:J30" si="9">SUM(H28:I28)</f>
        <v>57.155623287671233</v>
      </c>
      <c r="L28" s="82"/>
      <c r="M28" s="82"/>
      <c r="N28" s="12" t="s">
        <v>41</v>
      </c>
      <c r="O28" s="21">
        <f>F$11</f>
        <v>2015</v>
      </c>
      <c r="P28" s="21" t="str">
        <f>G$11</f>
        <v>e1111</v>
      </c>
      <c r="Q28" s="50">
        <f>'foglio di calcolo'!M21</f>
        <v>55.55</v>
      </c>
      <c r="R28" s="50">
        <f>'foglio di calcolo'!S21</f>
        <v>8.5683972602739722</v>
      </c>
      <c r="S28" s="50">
        <f t="shared" ref="S28:S32" si="10">SUM(Q28:R28)</f>
        <v>64.118397260273966</v>
      </c>
    </row>
    <row r="29" spans="2:19" x14ac:dyDescent="0.25">
      <c r="B29" s="82"/>
      <c r="C29" s="82"/>
      <c r="D29" s="76"/>
      <c r="E29" s="12" t="s">
        <v>42</v>
      </c>
      <c r="F29" s="21">
        <f t="shared" si="8"/>
        <v>2015</v>
      </c>
      <c r="G29" s="21" t="str">
        <f>G$12</f>
        <v>ef111</v>
      </c>
      <c r="H29" s="50">
        <f>'foglio di calcolo'!N11</f>
        <v>55.55</v>
      </c>
      <c r="I29" s="50">
        <f>'foglio di calcolo'!T11</f>
        <v>1.6056232876712326</v>
      </c>
      <c r="J29" s="50">
        <f t="shared" si="9"/>
        <v>57.155623287671233</v>
      </c>
      <c r="L29" s="82"/>
      <c r="M29" s="82"/>
      <c r="N29" s="12" t="s">
        <v>42</v>
      </c>
      <c r="O29" s="21">
        <f>F$11</f>
        <v>2015</v>
      </c>
      <c r="P29" s="21" t="str">
        <f>G$12</f>
        <v>ef111</v>
      </c>
      <c r="Q29" s="50">
        <f>'foglio di calcolo'!N21</f>
        <v>55.55</v>
      </c>
      <c r="R29" s="50">
        <f>'foglio di calcolo'!T21</f>
        <v>8.5683972602739722</v>
      </c>
      <c r="S29" s="50">
        <f t="shared" si="10"/>
        <v>64.118397260273966</v>
      </c>
    </row>
    <row r="30" spans="2:19" x14ac:dyDescent="0.25">
      <c r="B30" s="82"/>
      <c r="C30" s="82"/>
      <c r="D30" s="76"/>
      <c r="E30" s="12" t="s">
        <v>87</v>
      </c>
      <c r="F30" s="21">
        <f t="shared" si="8"/>
        <v>2015</v>
      </c>
      <c r="G30" s="21" t="str">
        <f>G13</f>
        <v>a111</v>
      </c>
      <c r="H30" s="50">
        <f>'foglio di calcolo'!O11</f>
        <v>9.25</v>
      </c>
      <c r="I30" s="50">
        <f>'foglio di calcolo'!U11</f>
        <v>0.26736301369863014</v>
      </c>
      <c r="J30" s="50">
        <f t="shared" si="9"/>
        <v>9.5173630136986294</v>
      </c>
      <c r="L30" s="82"/>
      <c r="M30" s="82"/>
      <c r="N30" s="12" t="s">
        <v>87</v>
      </c>
      <c r="O30" s="21">
        <f>F$11</f>
        <v>2015</v>
      </c>
      <c r="P30" s="21" t="str">
        <f>G$13</f>
        <v>a111</v>
      </c>
      <c r="Q30" s="50">
        <f>'foglio di calcolo'!O21</f>
        <v>9.25</v>
      </c>
      <c r="R30" s="50">
        <f>'foglio di calcolo'!U21</f>
        <v>1.4267808219178082</v>
      </c>
      <c r="S30" s="50">
        <f t="shared" si="10"/>
        <v>10.676780821917808</v>
      </c>
    </row>
    <row r="31" spans="2:19" x14ac:dyDescent="0.25">
      <c r="B31" s="85" t="s">
        <v>66</v>
      </c>
      <c r="C31" s="85"/>
      <c r="D31" s="1"/>
      <c r="E31" s="12" t="s">
        <v>88</v>
      </c>
      <c r="F31" s="21">
        <f t="shared" si="8"/>
        <v>2015</v>
      </c>
      <c r="G31" s="21" t="str">
        <f t="shared" ref="G31:G32" si="11">G14</f>
        <v>b111</v>
      </c>
      <c r="H31" s="50">
        <f>'foglio di calcolo'!P11</f>
        <v>9.25</v>
      </c>
      <c r="I31" s="50">
        <f>'foglio di calcolo'!V11</f>
        <v>0.26736301369863014</v>
      </c>
      <c r="J31" s="50">
        <f t="shared" ref="J31:J32" si="12">SUM(H31:I31)</f>
        <v>9.5173630136986294</v>
      </c>
      <c r="L31" s="83" t="s">
        <v>66</v>
      </c>
      <c r="M31" s="84"/>
      <c r="N31" s="12" t="s">
        <v>88</v>
      </c>
      <c r="O31" s="21">
        <f t="shared" ref="O31:O32" si="13">F$11</f>
        <v>2015</v>
      </c>
      <c r="P31" s="21" t="str">
        <f>G14</f>
        <v>b111</v>
      </c>
      <c r="Q31" s="50">
        <f>'foglio di calcolo'!P21</f>
        <v>9.25</v>
      </c>
      <c r="R31" s="50">
        <f>'foglio di calcolo'!V21</f>
        <v>1.4267808219178082</v>
      </c>
      <c r="S31" s="50">
        <f t="shared" si="10"/>
        <v>10.676780821917808</v>
      </c>
    </row>
    <row r="32" spans="2:19" x14ac:dyDescent="0.25">
      <c r="B32" s="48">
        <f>'foglio di calcolo'!J11</f>
        <v>45138</v>
      </c>
      <c r="C32" s="6">
        <f>'foglio di calcolo'!K11</f>
        <v>45138</v>
      </c>
      <c r="D32" s="1"/>
      <c r="E32" s="12" t="s">
        <v>89</v>
      </c>
      <c r="F32" s="21">
        <f t="shared" si="8"/>
        <v>2015</v>
      </c>
      <c r="G32" s="21" t="str">
        <f t="shared" si="11"/>
        <v>c111</v>
      </c>
      <c r="H32" s="50">
        <f>'foglio di calcolo'!Q11</f>
        <v>9.25</v>
      </c>
      <c r="I32" s="50">
        <f>'foglio di calcolo'!W11</f>
        <v>0.26736301369863014</v>
      </c>
      <c r="J32" s="50">
        <f t="shared" si="12"/>
        <v>9.5173630136986294</v>
      </c>
      <c r="L32" s="48">
        <f>'foglio di calcolo'!J21</f>
        <v>46053</v>
      </c>
      <c r="M32" s="6">
        <f>'foglio di calcolo'!K21</f>
        <v>46053</v>
      </c>
      <c r="N32" s="12" t="s">
        <v>89</v>
      </c>
      <c r="O32" s="21">
        <f t="shared" si="13"/>
        <v>2015</v>
      </c>
      <c r="P32" s="21" t="str">
        <f>G15</f>
        <v>c111</v>
      </c>
      <c r="Q32" s="50">
        <f>'foglio di calcolo'!Q21</f>
        <v>9.25</v>
      </c>
      <c r="R32" s="50">
        <f>'foglio di calcolo'!W21</f>
        <v>1.4267808219178082</v>
      </c>
      <c r="S32" s="50">
        <f t="shared" si="10"/>
        <v>10.676780821917808</v>
      </c>
    </row>
    <row r="34" spans="2:19" ht="30" x14ac:dyDescent="0.25">
      <c r="B34" s="14"/>
      <c r="C34" s="14"/>
      <c r="D34" s="14"/>
      <c r="E34" s="14"/>
      <c r="F34" s="23" t="s">
        <v>37</v>
      </c>
      <c r="G34" s="23" t="s">
        <v>31</v>
      </c>
      <c r="H34" s="23" t="s">
        <v>30</v>
      </c>
      <c r="I34" s="23" t="s">
        <v>38</v>
      </c>
      <c r="J34" s="23" t="s">
        <v>39</v>
      </c>
      <c r="L34" s="14"/>
      <c r="M34" s="14"/>
      <c r="N34" s="14"/>
      <c r="O34" s="23" t="s">
        <v>37</v>
      </c>
      <c r="P34" s="23" t="s">
        <v>31</v>
      </c>
      <c r="Q34" s="23" t="s">
        <v>30</v>
      </c>
      <c r="R34" s="23" t="s">
        <v>38</v>
      </c>
      <c r="S34" s="23" t="s">
        <v>39</v>
      </c>
    </row>
    <row r="35" spans="2:19" x14ac:dyDescent="0.25">
      <c r="B35" s="82" t="s">
        <v>45</v>
      </c>
      <c r="C35" s="82"/>
      <c r="D35" s="1"/>
      <c r="E35" s="12" t="s">
        <v>40</v>
      </c>
      <c r="F35" s="21">
        <f t="shared" ref="F35:F40" si="14">F$11</f>
        <v>2015</v>
      </c>
      <c r="G35" s="21" t="str">
        <f>G$10</f>
        <v>d111</v>
      </c>
      <c r="H35" s="50">
        <f>'foglio di calcolo'!L12</f>
        <v>55.55</v>
      </c>
      <c r="I35" s="50">
        <f>'foglio di calcolo'!R12</f>
        <v>2.3057054794520546</v>
      </c>
      <c r="J35" s="50">
        <f>SUM(H35:I35)</f>
        <v>57.855705479452055</v>
      </c>
      <c r="L35" s="82" t="s">
        <v>55</v>
      </c>
      <c r="M35" s="82"/>
      <c r="N35" s="12" t="s">
        <v>40</v>
      </c>
      <c r="O35" s="21">
        <f>F$11</f>
        <v>2015</v>
      </c>
      <c r="P35" s="21" t="str">
        <f>G$10</f>
        <v>d111</v>
      </c>
      <c r="Q35" s="50">
        <f>'foglio di calcolo'!L22</f>
        <v>55.55</v>
      </c>
      <c r="R35" s="50">
        <f>'foglio di calcolo'!R22</f>
        <v>9.2456506849315065</v>
      </c>
      <c r="S35" s="50">
        <f>SUM(Q35:R35)</f>
        <v>64.795650684931502</v>
      </c>
    </row>
    <row r="36" spans="2:19" x14ac:dyDescent="0.25">
      <c r="B36" s="82"/>
      <c r="C36" s="82"/>
      <c r="D36" s="1"/>
      <c r="E36" s="12" t="s">
        <v>41</v>
      </c>
      <c r="F36" s="21">
        <f t="shared" si="14"/>
        <v>2015</v>
      </c>
      <c r="G36" s="21" t="str">
        <f>G$11</f>
        <v>e1111</v>
      </c>
      <c r="H36" s="50">
        <f>'foglio di calcolo'!M12</f>
        <v>55.55</v>
      </c>
      <c r="I36" s="50">
        <f>'foglio di calcolo'!S12</f>
        <v>2.3057054794520546</v>
      </c>
      <c r="J36" s="50">
        <f t="shared" ref="J36:J37" si="15">SUM(H36:I36)</f>
        <v>57.855705479452055</v>
      </c>
      <c r="L36" s="82"/>
      <c r="M36" s="82"/>
      <c r="N36" s="12" t="s">
        <v>41</v>
      </c>
      <c r="O36" s="21">
        <f>F$11</f>
        <v>2015</v>
      </c>
      <c r="P36" s="21" t="str">
        <f>G$11</f>
        <v>e1111</v>
      </c>
      <c r="Q36" s="50">
        <f>'foglio di calcolo'!M22</f>
        <v>55.55</v>
      </c>
      <c r="R36" s="50">
        <f>'foglio di calcolo'!S22</f>
        <v>9.2456506849315065</v>
      </c>
      <c r="S36" s="50">
        <f t="shared" ref="S36:S40" si="16">SUM(Q36:R36)</f>
        <v>64.795650684931502</v>
      </c>
    </row>
    <row r="37" spans="2:19" x14ac:dyDescent="0.25">
      <c r="B37" s="82"/>
      <c r="C37" s="82"/>
      <c r="D37" s="1"/>
      <c r="E37" s="12" t="s">
        <v>42</v>
      </c>
      <c r="F37" s="21">
        <f t="shared" si="14"/>
        <v>2015</v>
      </c>
      <c r="G37" s="21" t="str">
        <f>G$12</f>
        <v>ef111</v>
      </c>
      <c r="H37" s="50">
        <f>'foglio di calcolo'!N12</f>
        <v>55.55</v>
      </c>
      <c r="I37" s="50">
        <f>'foglio di calcolo'!T12</f>
        <v>2.3057054794520546</v>
      </c>
      <c r="J37" s="50">
        <f t="shared" si="15"/>
        <v>57.855705479452055</v>
      </c>
      <c r="L37" s="82"/>
      <c r="M37" s="82"/>
      <c r="N37" s="12" t="s">
        <v>42</v>
      </c>
      <c r="O37" s="21">
        <f>F$11</f>
        <v>2015</v>
      </c>
      <c r="P37" s="21" t="str">
        <f>G$12</f>
        <v>ef111</v>
      </c>
      <c r="Q37" s="50">
        <f>'foglio di calcolo'!N22</f>
        <v>55.55</v>
      </c>
      <c r="R37" s="50">
        <f>'foglio di calcolo'!T22</f>
        <v>9.2456506849315065</v>
      </c>
      <c r="S37" s="50">
        <f t="shared" si="16"/>
        <v>64.795650684931502</v>
      </c>
    </row>
    <row r="38" spans="2:19" x14ac:dyDescent="0.25">
      <c r="B38" s="82"/>
      <c r="C38" s="82"/>
      <c r="D38" s="1"/>
      <c r="E38" s="12" t="s">
        <v>87</v>
      </c>
      <c r="F38" s="21">
        <f t="shared" si="14"/>
        <v>2015</v>
      </c>
      <c r="G38" s="21" t="str">
        <f>G13</f>
        <v>a111</v>
      </c>
      <c r="H38" s="50">
        <f>'foglio di calcolo'!O12</f>
        <v>9.25</v>
      </c>
      <c r="I38" s="50">
        <f>'foglio di calcolo'!U12</f>
        <v>0.3839383561643836</v>
      </c>
      <c r="J38" s="50">
        <f>SUM(H38:I38)</f>
        <v>9.6339383561643839</v>
      </c>
      <c r="L38" s="82"/>
      <c r="M38" s="82"/>
      <c r="N38" s="12" t="s">
        <v>87</v>
      </c>
      <c r="O38" s="21">
        <f>F$11</f>
        <v>2015</v>
      </c>
      <c r="P38" s="21" t="str">
        <f>G$13</f>
        <v>a111</v>
      </c>
      <c r="Q38" s="50">
        <f>'foglio di calcolo'!O22</f>
        <v>9.25</v>
      </c>
      <c r="R38" s="50">
        <f>'foglio di calcolo'!U22</f>
        <v>1.5395547945205481</v>
      </c>
      <c r="S38" s="50">
        <f t="shared" si="16"/>
        <v>10.789554794520548</v>
      </c>
    </row>
    <row r="39" spans="2:19" x14ac:dyDescent="0.25">
      <c r="B39" s="85" t="s">
        <v>66</v>
      </c>
      <c r="C39" s="85"/>
      <c r="D39" s="1"/>
      <c r="E39" s="12" t="s">
        <v>88</v>
      </c>
      <c r="F39" s="21">
        <f t="shared" si="14"/>
        <v>2015</v>
      </c>
      <c r="G39" s="21" t="str">
        <f>G14</f>
        <v>b111</v>
      </c>
      <c r="H39" s="50">
        <f>'foglio di calcolo'!P12</f>
        <v>9.25</v>
      </c>
      <c r="I39" s="50">
        <f>'foglio di calcolo'!V12</f>
        <v>0.3839383561643836</v>
      </c>
      <c r="J39" s="50">
        <f t="shared" ref="J39" si="17">SUM(H39:I39)</f>
        <v>9.6339383561643839</v>
      </c>
      <c r="L39" s="83" t="s">
        <v>66</v>
      </c>
      <c r="M39" s="84"/>
      <c r="N39" s="12" t="s">
        <v>88</v>
      </c>
      <c r="O39" s="21">
        <f t="shared" ref="O39:O40" si="18">F$11</f>
        <v>2015</v>
      </c>
      <c r="P39" s="21" t="str">
        <f>G14</f>
        <v>b111</v>
      </c>
      <c r="Q39" s="50">
        <f>'foglio di calcolo'!P22</f>
        <v>9.25</v>
      </c>
      <c r="R39" s="50">
        <f>'foglio di calcolo'!V22</f>
        <v>1.5395547945205481</v>
      </c>
      <c r="S39" s="50">
        <f t="shared" si="16"/>
        <v>10.789554794520548</v>
      </c>
    </row>
    <row r="40" spans="2:19" x14ac:dyDescent="0.25">
      <c r="B40" s="48">
        <f>'foglio di calcolo'!J12</f>
        <v>45230</v>
      </c>
      <c r="C40" s="6">
        <f>'foglio di calcolo'!K12</f>
        <v>45230</v>
      </c>
      <c r="D40" s="1"/>
      <c r="E40" s="12" t="s">
        <v>89</v>
      </c>
      <c r="F40" s="21">
        <f t="shared" si="14"/>
        <v>2015</v>
      </c>
      <c r="G40" s="21" t="str">
        <f>G15</f>
        <v>c111</v>
      </c>
      <c r="H40" s="50">
        <f>'foglio di calcolo'!Q12</f>
        <v>9.25</v>
      </c>
      <c r="I40" s="50">
        <f>'foglio di calcolo'!W12</f>
        <v>0.3839383561643836</v>
      </c>
      <c r="J40" s="50">
        <f>SUM(H40:I40)</f>
        <v>9.6339383561643839</v>
      </c>
      <c r="L40" s="48">
        <f>'foglio di calcolo'!J22</f>
        <v>46142</v>
      </c>
      <c r="M40" s="6">
        <f>'foglio di calcolo'!K22</f>
        <v>46142</v>
      </c>
      <c r="N40" s="12" t="s">
        <v>89</v>
      </c>
      <c r="O40" s="21">
        <f t="shared" si="18"/>
        <v>2015</v>
      </c>
      <c r="P40" s="21" t="str">
        <f>G15</f>
        <v>c111</v>
      </c>
      <c r="Q40" s="50">
        <f>'foglio di calcolo'!Q22</f>
        <v>9.25</v>
      </c>
      <c r="R40" s="50">
        <f>'foglio di calcolo'!W22</f>
        <v>1.5395547945205481</v>
      </c>
      <c r="S40" s="50">
        <f t="shared" si="16"/>
        <v>10.789554794520548</v>
      </c>
    </row>
    <row r="42" spans="2:19" ht="30" x14ac:dyDescent="0.25">
      <c r="B42" s="14"/>
      <c r="C42" s="14"/>
      <c r="D42" s="14"/>
      <c r="E42" s="14"/>
      <c r="F42" s="23" t="s">
        <v>37</v>
      </c>
      <c r="G42" s="23" t="s">
        <v>31</v>
      </c>
      <c r="H42" s="23" t="s">
        <v>30</v>
      </c>
      <c r="I42" s="23" t="s">
        <v>38</v>
      </c>
      <c r="J42" s="23" t="s">
        <v>39</v>
      </c>
      <c r="L42" s="14"/>
      <c r="M42" s="14"/>
      <c r="N42" s="14"/>
      <c r="O42" s="23" t="s">
        <v>37</v>
      </c>
      <c r="P42" s="23" t="s">
        <v>31</v>
      </c>
      <c r="Q42" s="23" t="s">
        <v>30</v>
      </c>
      <c r="R42" s="23" t="s">
        <v>38</v>
      </c>
      <c r="S42" s="23" t="s">
        <v>39</v>
      </c>
    </row>
    <row r="43" spans="2:19" x14ac:dyDescent="0.25">
      <c r="B43" s="82" t="s">
        <v>46</v>
      </c>
      <c r="C43" s="82"/>
      <c r="D43" s="1"/>
      <c r="E43" s="12" t="s">
        <v>40</v>
      </c>
      <c r="F43" s="21">
        <f t="shared" ref="F43:F48" si="19">F$11</f>
        <v>2015</v>
      </c>
      <c r="G43" s="21" t="str">
        <f>G$10</f>
        <v>d111</v>
      </c>
      <c r="H43" s="50">
        <f>'foglio di calcolo'!L13</f>
        <v>55.55</v>
      </c>
      <c r="I43" s="50">
        <f>'foglio di calcolo'!R13</f>
        <v>3.005787671232877</v>
      </c>
      <c r="J43" s="50">
        <f>SUM(H43:I43)</f>
        <v>58.555787671232878</v>
      </c>
      <c r="L43" s="82" t="s">
        <v>56</v>
      </c>
      <c r="M43" s="82"/>
      <c r="N43" s="12" t="s">
        <v>40</v>
      </c>
      <c r="O43" s="21">
        <f>F$11</f>
        <v>2015</v>
      </c>
      <c r="P43" s="21" t="str">
        <f>G$10</f>
        <v>d111</v>
      </c>
      <c r="Q43" s="50">
        <f>'foglio di calcolo'!L23</f>
        <v>55.55</v>
      </c>
      <c r="R43" s="50">
        <f>'foglio di calcolo'!R23</f>
        <v>9.9457328767123272</v>
      </c>
      <c r="S43" s="50">
        <f>SUM(Q43:R43)</f>
        <v>65.495732876712324</v>
      </c>
    </row>
    <row r="44" spans="2:19" x14ac:dyDescent="0.25">
      <c r="B44" s="82"/>
      <c r="C44" s="82"/>
      <c r="D44" s="1"/>
      <c r="E44" s="12" t="s">
        <v>41</v>
      </c>
      <c r="F44" s="21">
        <f t="shared" si="19"/>
        <v>2015</v>
      </c>
      <c r="G44" s="21" t="str">
        <f>G$11</f>
        <v>e1111</v>
      </c>
      <c r="H44" s="50">
        <f>'foglio di calcolo'!M13</f>
        <v>55.55</v>
      </c>
      <c r="I44" s="50">
        <f>'foglio di calcolo'!S13</f>
        <v>3.005787671232877</v>
      </c>
      <c r="J44" s="50">
        <f t="shared" ref="J44:J48" si="20">SUM(H44:I44)</f>
        <v>58.555787671232878</v>
      </c>
      <c r="L44" s="82"/>
      <c r="M44" s="82"/>
      <c r="N44" s="12" t="s">
        <v>41</v>
      </c>
      <c r="O44" s="21">
        <f>F$11</f>
        <v>2015</v>
      </c>
      <c r="P44" s="21" t="str">
        <f>G$11</f>
        <v>e1111</v>
      </c>
      <c r="Q44" s="50">
        <f>'foglio di calcolo'!M23</f>
        <v>55.55</v>
      </c>
      <c r="R44" s="50">
        <f>'foglio di calcolo'!S23</f>
        <v>9.9457328767123272</v>
      </c>
      <c r="S44" s="50">
        <f t="shared" ref="S44:S45" si="21">SUM(Q44:R44)</f>
        <v>65.495732876712324</v>
      </c>
    </row>
    <row r="45" spans="2:19" x14ac:dyDescent="0.25">
      <c r="B45" s="82"/>
      <c r="C45" s="82"/>
      <c r="D45" s="1"/>
      <c r="E45" s="12" t="s">
        <v>42</v>
      </c>
      <c r="F45" s="21">
        <f t="shared" si="19"/>
        <v>2015</v>
      </c>
      <c r="G45" s="21" t="str">
        <f>G$12</f>
        <v>ef111</v>
      </c>
      <c r="H45" s="50">
        <f>'foglio di calcolo'!N13</f>
        <v>55.55</v>
      </c>
      <c r="I45" s="50">
        <f>'foglio di calcolo'!T13</f>
        <v>3.005787671232877</v>
      </c>
      <c r="J45" s="50">
        <f t="shared" si="20"/>
        <v>58.555787671232878</v>
      </c>
      <c r="L45" s="82"/>
      <c r="M45" s="82"/>
      <c r="N45" s="12" t="s">
        <v>42</v>
      </c>
      <c r="O45" s="21">
        <f>F$11</f>
        <v>2015</v>
      </c>
      <c r="P45" s="21" t="str">
        <f>G$12</f>
        <v>ef111</v>
      </c>
      <c r="Q45" s="50">
        <f>'foglio di calcolo'!N23</f>
        <v>55.55</v>
      </c>
      <c r="R45" s="50">
        <f>'foglio di calcolo'!T23</f>
        <v>9.9457328767123272</v>
      </c>
      <c r="S45" s="50">
        <f t="shared" si="21"/>
        <v>65.495732876712324</v>
      </c>
    </row>
    <row r="46" spans="2:19" x14ac:dyDescent="0.25">
      <c r="B46" s="82"/>
      <c r="C46" s="82"/>
      <c r="D46" s="1"/>
      <c r="E46" s="12" t="s">
        <v>87</v>
      </c>
      <c r="F46" s="21">
        <f t="shared" si="19"/>
        <v>2015</v>
      </c>
      <c r="G46" s="21" t="str">
        <f>G13</f>
        <v>a111</v>
      </c>
      <c r="H46" s="50">
        <f>'foglio di calcolo'!O13</f>
        <v>9.25</v>
      </c>
      <c r="I46" s="50">
        <f>'foglio di calcolo'!U13</f>
        <v>0.50051369863013706</v>
      </c>
      <c r="J46" s="50">
        <f t="shared" si="20"/>
        <v>9.7505136986301366</v>
      </c>
      <c r="L46" s="82"/>
      <c r="M46" s="82"/>
      <c r="N46" s="12" t="s">
        <v>87</v>
      </c>
      <c r="O46" s="21">
        <f>F$11</f>
        <v>2015</v>
      </c>
      <c r="P46" s="21" t="str">
        <f>G$13</f>
        <v>a111</v>
      </c>
      <c r="Q46" s="50">
        <f>'foglio di calcolo'!O23</f>
        <v>9.25</v>
      </c>
      <c r="R46" s="50">
        <f>'foglio di calcolo'!U23</f>
        <v>1.6561301369863013</v>
      </c>
      <c r="S46" s="50">
        <f>SUM(Q46:R46)</f>
        <v>10.906130136986301</v>
      </c>
    </row>
    <row r="47" spans="2:19" x14ac:dyDescent="0.25">
      <c r="B47" s="85" t="s">
        <v>66</v>
      </c>
      <c r="C47" s="85"/>
      <c r="D47" s="1"/>
      <c r="E47" s="12" t="s">
        <v>88</v>
      </c>
      <c r="F47" s="21">
        <f t="shared" si="19"/>
        <v>2015</v>
      </c>
      <c r="G47" s="21" t="str">
        <f>G14</f>
        <v>b111</v>
      </c>
      <c r="H47" s="50">
        <f>'foglio di calcolo'!P13</f>
        <v>9.25</v>
      </c>
      <c r="I47" s="50">
        <f>'foglio di calcolo'!V13</f>
        <v>0.50051369863013706</v>
      </c>
      <c r="J47" s="50">
        <f t="shared" si="20"/>
        <v>9.7505136986301366</v>
      </c>
      <c r="L47" s="83" t="s">
        <v>66</v>
      </c>
      <c r="M47" s="84"/>
      <c r="N47" s="12" t="s">
        <v>88</v>
      </c>
      <c r="O47" s="21">
        <f t="shared" ref="O47:O48" si="22">F$11</f>
        <v>2015</v>
      </c>
      <c r="P47" s="21" t="str">
        <f>G14</f>
        <v>b111</v>
      </c>
      <c r="Q47" s="50">
        <f>'foglio di calcolo'!P23</f>
        <v>9.25</v>
      </c>
      <c r="R47" s="50">
        <f>'foglio di calcolo'!V23</f>
        <v>1.6561301369863013</v>
      </c>
      <c r="S47" s="50">
        <f t="shared" ref="S47:S48" si="23">SUM(Q47:R47)</f>
        <v>10.906130136986301</v>
      </c>
    </row>
    <row r="48" spans="2:19" x14ac:dyDescent="0.25">
      <c r="B48" s="48">
        <f>'foglio di calcolo'!J13</f>
        <v>45322</v>
      </c>
      <c r="C48" s="6">
        <f>'foglio di calcolo'!K13</f>
        <v>45322</v>
      </c>
      <c r="D48" s="1"/>
      <c r="E48" s="12" t="s">
        <v>89</v>
      </c>
      <c r="F48" s="21">
        <f t="shared" si="19"/>
        <v>2015</v>
      </c>
      <c r="G48" s="21" t="str">
        <f>G15</f>
        <v>c111</v>
      </c>
      <c r="H48" s="50">
        <f>'foglio di calcolo'!Q13</f>
        <v>9.25</v>
      </c>
      <c r="I48" s="50">
        <f>'foglio di calcolo'!W13</f>
        <v>0.50051369863013706</v>
      </c>
      <c r="J48" s="50">
        <f t="shared" si="20"/>
        <v>9.7505136986301366</v>
      </c>
      <c r="L48" s="48">
        <f>'foglio di calcolo'!J23</f>
        <v>46234</v>
      </c>
      <c r="M48" s="6">
        <f>'foglio di calcolo'!K23</f>
        <v>46234</v>
      </c>
      <c r="N48" s="12" t="s">
        <v>89</v>
      </c>
      <c r="O48" s="21">
        <f t="shared" si="22"/>
        <v>2015</v>
      </c>
      <c r="P48" s="21" t="str">
        <f>G15</f>
        <v>c111</v>
      </c>
      <c r="Q48" s="50">
        <f>'foglio di calcolo'!Q23</f>
        <v>9.25</v>
      </c>
      <c r="R48" s="50">
        <f>'foglio di calcolo'!W23</f>
        <v>1.6561301369863013</v>
      </c>
      <c r="S48" s="50">
        <f t="shared" si="23"/>
        <v>10.906130136986301</v>
      </c>
    </row>
    <row r="50" spans="2:19" ht="30" x14ac:dyDescent="0.25">
      <c r="B50" s="14"/>
      <c r="C50" s="14"/>
      <c r="D50" s="14"/>
      <c r="E50" s="14"/>
      <c r="F50" s="23" t="s">
        <v>37</v>
      </c>
      <c r="G50" s="23" t="s">
        <v>31</v>
      </c>
      <c r="H50" s="23" t="s">
        <v>30</v>
      </c>
      <c r="I50" s="23" t="s">
        <v>38</v>
      </c>
      <c r="J50" s="23" t="s">
        <v>39</v>
      </c>
      <c r="L50" s="14"/>
      <c r="M50" s="14"/>
      <c r="N50" s="14"/>
      <c r="O50" s="23" t="s">
        <v>37</v>
      </c>
      <c r="P50" s="23" t="s">
        <v>31</v>
      </c>
      <c r="Q50" s="23" t="s">
        <v>30</v>
      </c>
      <c r="R50" s="23" t="s">
        <v>38</v>
      </c>
      <c r="S50" s="23" t="s">
        <v>39</v>
      </c>
    </row>
    <row r="51" spans="2:19" x14ac:dyDescent="0.25">
      <c r="B51" s="82" t="s">
        <v>47</v>
      </c>
      <c r="C51" s="82"/>
      <c r="D51" s="1"/>
      <c r="E51" s="12" t="s">
        <v>40</v>
      </c>
      <c r="F51" s="21">
        <f t="shared" ref="F51:F56" si="24">F$11</f>
        <v>2015</v>
      </c>
      <c r="G51" s="21" t="str">
        <f>G$10</f>
        <v>d111</v>
      </c>
      <c r="H51" s="50">
        <f>'foglio di calcolo'!L14</f>
        <v>55.55</v>
      </c>
      <c r="I51" s="50">
        <f>'foglio di calcolo'!R14</f>
        <v>3.6906506849315068</v>
      </c>
      <c r="J51" s="50">
        <f>SUM(H51:I51)</f>
        <v>59.240650684931502</v>
      </c>
      <c r="L51" s="82" t="s">
        <v>57</v>
      </c>
      <c r="M51" s="82"/>
      <c r="N51" s="12" t="s">
        <v>40</v>
      </c>
      <c r="O51" s="21">
        <f>F$11</f>
        <v>2015</v>
      </c>
      <c r="P51" s="21" t="str">
        <f>G$10</f>
        <v>d111</v>
      </c>
      <c r="Q51" s="50">
        <f>'foglio di calcolo'!L24</f>
        <v>55.55</v>
      </c>
      <c r="R51" s="50">
        <f>'foglio di calcolo'!R24</f>
        <v>10.64581506849315</v>
      </c>
      <c r="S51" s="50">
        <f>SUM(Q51:R51)</f>
        <v>66.195815068493147</v>
      </c>
    </row>
    <row r="52" spans="2:19" x14ac:dyDescent="0.25">
      <c r="B52" s="82"/>
      <c r="C52" s="82"/>
      <c r="D52" s="1"/>
      <c r="E52" s="12" t="s">
        <v>41</v>
      </c>
      <c r="F52" s="21">
        <f t="shared" si="24"/>
        <v>2015</v>
      </c>
      <c r="G52" s="21" t="str">
        <f>G$11</f>
        <v>e1111</v>
      </c>
      <c r="H52" s="50">
        <f>'foglio di calcolo'!M14</f>
        <v>55.55</v>
      </c>
      <c r="I52" s="50">
        <f>'foglio di calcolo'!S14</f>
        <v>3.6906506849315068</v>
      </c>
      <c r="J52" s="50">
        <f t="shared" ref="J52:J56" si="25">SUM(H52:I52)</f>
        <v>59.240650684931502</v>
      </c>
      <c r="L52" s="82"/>
      <c r="M52" s="82"/>
      <c r="N52" s="12" t="s">
        <v>41</v>
      </c>
      <c r="O52" s="21">
        <f>F$11</f>
        <v>2015</v>
      </c>
      <c r="P52" s="21" t="str">
        <f>G$11</f>
        <v>e1111</v>
      </c>
      <c r="Q52" s="50">
        <f>'foglio di calcolo'!M24</f>
        <v>55.55</v>
      </c>
      <c r="R52" s="50">
        <f>'foglio di calcolo'!S24</f>
        <v>10.64581506849315</v>
      </c>
      <c r="S52" s="50">
        <f t="shared" ref="S52:S56" si="26">SUM(Q52:R52)</f>
        <v>66.195815068493147</v>
      </c>
    </row>
    <row r="53" spans="2:19" x14ac:dyDescent="0.25">
      <c r="B53" s="82"/>
      <c r="C53" s="82"/>
      <c r="D53" s="1"/>
      <c r="E53" s="12" t="s">
        <v>42</v>
      </c>
      <c r="F53" s="21">
        <f t="shared" si="24"/>
        <v>2015</v>
      </c>
      <c r="G53" s="21" t="str">
        <f>G$12</f>
        <v>ef111</v>
      </c>
      <c r="H53" s="50">
        <f>'foglio di calcolo'!N14</f>
        <v>55.55</v>
      </c>
      <c r="I53" s="50">
        <f>'foglio di calcolo'!T14</f>
        <v>3.6906506849315068</v>
      </c>
      <c r="J53" s="50">
        <f t="shared" si="25"/>
        <v>59.240650684931502</v>
      </c>
      <c r="L53" s="82"/>
      <c r="M53" s="82"/>
      <c r="N53" s="12" t="s">
        <v>42</v>
      </c>
      <c r="O53" s="21">
        <f>F$11</f>
        <v>2015</v>
      </c>
      <c r="P53" s="21" t="str">
        <f>G$12</f>
        <v>ef111</v>
      </c>
      <c r="Q53" s="50">
        <f>'foglio di calcolo'!N24</f>
        <v>55.55</v>
      </c>
      <c r="R53" s="50">
        <f>'foglio di calcolo'!T24</f>
        <v>10.64581506849315</v>
      </c>
      <c r="S53" s="50">
        <f t="shared" si="26"/>
        <v>66.195815068493147</v>
      </c>
    </row>
    <row r="54" spans="2:19" x14ac:dyDescent="0.25">
      <c r="B54" s="82"/>
      <c r="C54" s="82"/>
      <c r="D54" s="1"/>
      <c r="E54" s="12" t="s">
        <v>87</v>
      </c>
      <c r="F54" s="21">
        <f t="shared" si="24"/>
        <v>2015</v>
      </c>
      <c r="G54" s="21" t="str">
        <f>G13</f>
        <v>a111</v>
      </c>
      <c r="H54" s="50">
        <f>'foglio di calcolo'!O14</f>
        <v>9.25</v>
      </c>
      <c r="I54" s="50">
        <f>'foglio di calcolo'!U14</f>
        <v>0.61455479452054795</v>
      </c>
      <c r="J54" s="50">
        <f t="shared" si="25"/>
        <v>9.8645547945205472</v>
      </c>
      <c r="L54" s="82"/>
      <c r="M54" s="82"/>
      <c r="N54" s="12" t="s">
        <v>87</v>
      </c>
      <c r="O54" s="21">
        <f>F$11</f>
        <v>2015</v>
      </c>
      <c r="P54" s="21" t="str">
        <f>G$13</f>
        <v>a111</v>
      </c>
      <c r="Q54" s="50">
        <f>'foglio di calcolo'!O24</f>
        <v>9.25</v>
      </c>
      <c r="R54" s="50">
        <f>'foglio di calcolo'!U24</f>
        <v>1.7727054794520549</v>
      </c>
      <c r="S54" s="50">
        <f t="shared" si="26"/>
        <v>11.022705479452055</v>
      </c>
    </row>
    <row r="55" spans="2:19" x14ac:dyDescent="0.25">
      <c r="B55" s="85" t="s">
        <v>66</v>
      </c>
      <c r="C55" s="85"/>
      <c r="D55" s="1"/>
      <c r="E55" s="12" t="s">
        <v>88</v>
      </c>
      <c r="F55" s="21">
        <f t="shared" si="24"/>
        <v>2015</v>
      </c>
      <c r="G55" s="21" t="str">
        <f>G14</f>
        <v>b111</v>
      </c>
      <c r="H55" s="50">
        <f>'foglio di calcolo'!P14</f>
        <v>9.25</v>
      </c>
      <c r="I55" s="50">
        <f>'foglio di calcolo'!V14</f>
        <v>0.61455479452054795</v>
      </c>
      <c r="J55" s="50">
        <f t="shared" si="25"/>
        <v>9.8645547945205472</v>
      </c>
      <c r="L55" s="83" t="s">
        <v>66</v>
      </c>
      <c r="M55" s="84"/>
      <c r="N55" s="12" t="s">
        <v>88</v>
      </c>
      <c r="O55" s="21">
        <f t="shared" ref="O55:O56" si="27">F$11</f>
        <v>2015</v>
      </c>
      <c r="P55" s="21" t="str">
        <f>G14</f>
        <v>b111</v>
      </c>
      <c r="Q55" s="50">
        <f>'foglio di calcolo'!P24</f>
        <v>9.25</v>
      </c>
      <c r="R55" s="50">
        <f>'foglio di calcolo'!V24</f>
        <v>1.7727054794520549</v>
      </c>
      <c r="S55" s="50">
        <f t="shared" si="26"/>
        <v>11.022705479452055</v>
      </c>
    </row>
    <row r="56" spans="2:19" x14ac:dyDescent="0.25">
      <c r="B56" s="48">
        <f>'foglio di calcolo'!J14</f>
        <v>45412</v>
      </c>
      <c r="C56" s="6">
        <f>'foglio di calcolo'!K14</f>
        <v>45412</v>
      </c>
      <c r="D56" s="1"/>
      <c r="E56" s="12" t="s">
        <v>89</v>
      </c>
      <c r="F56" s="21">
        <f t="shared" si="24"/>
        <v>2015</v>
      </c>
      <c r="G56" s="21" t="str">
        <f>G15</f>
        <v>c111</v>
      </c>
      <c r="H56" s="50">
        <f>'foglio di calcolo'!Q14</f>
        <v>9.25</v>
      </c>
      <c r="I56" s="50">
        <f>'foglio di calcolo'!W14</f>
        <v>0.61455479452054795</v>
      </c>
      <c r="J56" s="50">
        <f t="shared" si="25"/>
        <v>9.8645547945205472</v>
      </c>
      <c r="L56" s="48">
        <f>'foglio di calcolo'!J24</f>
        <v>46326</v>
      </c>
      <c r="M56" s="6">
        <f>'foglio di calcolo'!K24</f>
        <v>46326</v>
      </c>
      <c r="N56" s="12" t="s">
        <v>89</v>
      </c>
      <c r="O56" s="21">
        <f t="shared" si="27"/>
        <v>2015</v>
      </c>
      <c r="P56" s="21" t="str">
        <f>G15</f>
        <v>c111</v>
      </c>
      <c r="Q56" s="50">
        <f>'foglio di calcolo'!Q24</f>
        <v>9.25</v>
      </c>
      <c r="R56" s="50">
        <f>'foglio di calcolo'!W24</f>
        <v>1.7727054794520549</v>
      </c>
      <c r="S56" s="50">
        <f t="shared" si="26"/>
        <v>11.022705479452055</v>
      </c>
    </row>
    <row r="58" spans="2:19" ht="30" x14ac:dyDescent="0.25">
      <c r="B58" s="14"/>
      <c r="C58" s="14"/>
      <c r="D58" s="14"/>
      <c r="E58" s="14"/>
      <c r="F58" s="23" t="s">
        <v>37</v>
      </c>
      <c r="G58" s="23" t="s">
        <v>31</v>
      </c>
      <c r="H58" s="23" t="s">
        <v>30</v>
      </c>
      <c r="I58" s="23" t="s">
        <v>38</v>
      </c>
      <c r="J58" s="23" t="s">
        <v>39</v>
      </c>
      <c r="L58" s="14"/>
      <c r="M58" s="14"/>
      <c r="N58" s="14"/>
      <c r="O58" s="23" t="s">
        <v>37</v>
      </c>
      <c r="P58" s="23" t="s">
        <v>31</v>
      </c>
      <c r="Q58" s="23" t="s">
        <v>30</v>
      </c>
      <c r="R58" s="23" t="s">
        <v>38</v>
      </c>
      <c r="S58" s="23" t="s">
        <v>39</v>
      </c>
    </row>
    <row r="59" spans="2:19" x14ac:dyDescent="0.25">
      <c r="B59" s="82" t="s">
        <v>48</v>
      </c>
      <c r="C59" s="82"/>
      <c r="D59" s="1"/>
      <c r="E59" s="12" t="s">
        <v>40</v>
      </c>
      <c r="F59" s="21">
        <f t="shared" ref="F59:F64" si="28">F$11</f>
        <v>2015</v>
      </c>
      <c r="G59" s="21" t="str">
        <f>G$10</f>
        <v>d111</v>
      </c>
      <c r="H59" s="50">
        <f>'foglio di calcolo'!L15</f>
        <v>55.55</v>
      </c>
      <c r="I59" s="50">
        <f>'foglio di calcolo'!R15</f>
        <v>4.3907328767123284</v>
      </c>
      <c r="J59" s="50">
        <f>SUM(H59:I59)</f>
        <v>59.940732876712325</v>
      </c>
      <c r="L59" s="82" t="s">
        <v>58</v>
      </c>
      <c r="M59" s="82"/>
      <c r="N59" s="12" t="s">
        <v>40</v>
      </c>
      <c r="O59" s="21">
        <f>F$11</f>
        <v>2015</v>
      </c>
      <c r="P59" s="21" t="str">
        <f>G$10</f>
        <v>d111</v>
      </c>
      <c r="Q59" s="50">
        <f>'foglio di calcolo'!L25</f>
        <v>55.55</v>
      </c>
      <c r="R59" s="50">
        <f>'foglio di calcolo'!R25</f>
        <v>11.345897260273974</v>
      </c>
      <c r="S59" s="50">
        <f>SUM(Q59:R59)</f>
        <v>66.895897260273969</v>
      </c>
    </row>
    <row r="60" spans="2:19" x14ac:dyDescent="0.25">
      <c r="B60" s="82"/>
      <c r="C60" s="82"/>
      <c r="D60" s="1"/>
      <c r="E60" s="12" t="s">
        <v>41</v>
      </c>
      <c r="F60" s="21">
        <f t="shared" si="28"/>
        <v>2015</v>
      </c>
      <c r="G60" s="21" t="str">
        <f>G$11</f>
        <v>e1111</v>
      </c>
      <c r="H60" s="50">
        <f>'foglio di calcolo'!M15</f>
        <v>55.55</v>
      </c>
      <c r="I60" s="50">
        <f>'foglio di calcolo'!S15</f>
        <v>4.3907328767123284</v>
      </c>
      <c r="J60" s="50">
        <f t="shared" ref="J60:J64" si="29">SUM(H60:I60)</f>
        <v>59.940732876712325</v>
      </c>
      <c r="L60" s="82"/>
      <c r="M60" s="82"/>
      <c r="N60" s="12" t="s">
        <v>41</v>
      </c>
      <c r="O60" s="21">
        <f>F$11</f>
        <v>2015</v>
      </c>
      <c r="P60" s="21" t="str">
        <f>G$11</f>
        <v>e1111</v>
      </c>
      <c r="Q60" s="50">
        <f>'foglio di calcolo'!M25</f>
        <v>55.55</v>
      </c>
      <c r="R60" s="50">
        <f>'foglio di calcolo'!S25</f>
        <v>11.345897260273974</v>
      </c>
      <c r="S60" s="50">
        <f t="shared" ref="S60:S64" si="30">SUM(Q60:R60)</f>
        <v>66.895897260273969</v>
      </c>
    </row>
    <row r="61" spans="2:19" x14ac:dyDescent="0.25">
      <c r="B61" s="82"/>
      <c r="C61" s="82"/>
      <c r="D61" s="1"/>
      <c r="E61" s="12" t="s">
        <v>42</v>
      </c>
      <c r="F61" s="21">
        <f t="shared" si="28"/>
        <v>2015</v>
      </c>
      <c r="G61" s="21" t="str">
        <f>G$12</f>
        <v>ef111</v>
      </c>
      <c r="H61" s="50">
        <f>'foglio di calcolo'!N15</f>
        <v>55.55</v>
      </c>
      <c r="I61" s="50">
        <f>'foglio di calcolo'!T15</f>
        <v>4.3907328767123284</v>
      </c>
      <c r="J61" s="50">
        <f t="shared" si="29"/>
        <v>59.940732876712325</v>
      </c>
      <c r="L61" s="82"/>
      <c r="M61" s="82"/>
      <c r="N61" s="12" t="s">
        <v>42</v>
      </c>
      <c r="O61" s="21">
        <f>F$11</f>
        <v>2015</v>
      </c>
      <c r="P61" s="21" t="str">
        <f>G$12</f>
        <v>ef111</v>
      </c>
      <c r="Q61" s="50">
        <f>'foglio di calcolo'!N25</f>
        <v>55.55</v>
      </c>
      <c r="R61" s="50">
        <f>'foglio di calcolo'!T25</f>
        <v>11.345897260273974</v>
      </c>
      <c r="S61" s="50">
        <f t="shared" si="30"/>
        <v>66.895897260273969</v>
      </c>
    </row>
    <row r="62" spans="2:19" x14ac:dyDescent="0.25">
      <c r="B62" s="82"/>
      <c r="C62" s="82"/>
      <c r="D62" s="1"/>
      <c r="E62" s="12" t="s">
        <v>87</v>
      </c>
      <c r="F62" s="21">
        <f t="shared" si="28"/>
        <v>2015</v>
      </c>
      <c r="G62" s="21" t="str">
        <f>G$13</f>
        <v>a111</v>
      </c>
      <c r="H62" s="50">
        <f>'foglio di calcolo'!O15</f>
        <v>9.25</v>
      </c>
      <c r="I62" s="50">
        <f>'foglio di calcolo'!U15</f>
        <v>0.73113013698630147</v>
      </c>
      <c r="J62" s="50">
        <f t="shared" si="29"/>
        <v>9.9811301369863017</v>
      </c>
      <c r="L62" s="82"/>
      <c r="M62" s="82"/>
      <c r="N62" s="12" t="s">
        <v>87</v>
      </c>
      <c r="O62" s="21">
        <f>F$11</f>
        <v>2015</v>
      </c>
      <c r="P62" s="21" t="str">
        <f>G$13</f>
        <v>a111</v>
      </c>
      <c r="Q62" s="50">
        <f>'foglio di calcolo'!O25</f>
        <v>9.25</v>
      </c>
      <c r="R62" s="50">
        <f>'foglio di calcolo'!U25</f>
        <v>1.8892808219178086</v>
      </c>
      <c r="S62" s="50">
        <f t="shared" si="30"/>
        <v>11.139280821917808</v>
      </c>
    </row>
    <row r="63" spans="2:19" x14ac:dyDescent="0.25">
      <c r="B63" s="85" t="s">
        <v>66</v>
      </c>
      <c r="C63" s="85"/>
      <c r="D63" s="79"/>
      <c r="E63" s="12" t="s">
        <v>88</v>
      </c>
      <c r="F63" s="21">
        <f t="shared" si="28"/>
        <v>2015</v>
      </c>
      <c r="G63" s="80" t="str">
        <f>G14</f>
        <v>b111</v>
      </c>
      <c r="H63" s="50">
        <f>'foglio di calcolo'!P15</f>
        <v>9.25</v>
      </c>
      <c r="I63" s="50">
        <f>'foglio di calcolo'!V15</f>
        <v>0.73113013698630147</v>
      </c>
      <c r="J63" s="50">
        <f t="shared" si="29"/>
        <v>9.9811301369863017</v>
      </c>
      <c r="L63" s="83" t="s">
        <v>66</v>
      </c>
      <c r="M63" s="84"/>
      <c r="N63" s="12" t="s">
        <v>88</v>
      </c>
      <c r="O63" s="21">
        <f t="shared" ref="O63:O64" si="31">F$11</f>
        <v>2015</v>
      </c>
      <c r="P63" s="21" t="str">
        <f>G14</f>
        <v>b111</v>
      </c>
      <c r="Q63" s="50">
        <f>'foglio di calcolo'!P25</f>
        <v>9.25</v>
      </c>
      <c r="R63" s="50">
        <f>'foglio di calcolo'!V25</f>
        <v>1.8892808219178086</v>
      </c>
      <c r="S63" s="50">
        <f t="shared" si="30"/>
        <v>11.139280821917808</v>
      </c>
    </row>
    <row r="64" spans="2:19" x14ac:dyDescent="0.25">
      <c r="B64" s="48">
        <f>'foglio di calcolo'!J15</f>
        <v>45504</v>
      </c>
      <c r="C64" s="6">
        <f>'foglio di calcolo'!K15</f>
        <v>45504</v>
      </c>
      <c r="D64" s="79"/>
      <c r="E64" s="12" t="s">
        <v>89</v>
      </c>
      <c r="F64" s="21">
        <f t="shared" si="28"/>
        <v>2015</v>
      </c>
      <c r="G64" s="80" t="str">
        <f>G15</f>
        <v>c111</v>
      </c>
      <c r="H64" s="50">
        <f>'foglio di calcolo'!Q15</f>
        <v>9.25</v>
      </c>
      <c r="I64" s="50">
        <f>'foglio di calcolo'!W15</f>
        <v>0.73113013698630147</v>
      </c>
      <c r="J64" s="50">
        <f t="shared" si="29"/>
        <v>9.9811301369863017</v>
      </c>
      <c r="L64" s="48">
        <f>'foglio di calcolo'!J25</f>
        <v>46418</v>
      </c>
      <c r="M64" s="6">
        <f>'foglio di calcolo'!K25</f>
        <v>46418</v>
      </c>
      <c r="N64" s="12" t="s">
        <v>89</v>
      </c>
      <c r="O64" s="21">
        <f t="shared" si="31"/>
        <v>2015</v>
      </c>
      <c r="P64" s="21" t="str">
        <f>G15</f>
        <v>c111</v>
      </c>
      <c r="Q64" s="50">
        <f>'foglio di calcolo'!Q25</f>
        <v>9.25</v>
      </c>
      <c r="R64" s="50">
        <f>'foglio di calcolo'!W25</f>
        <v>1.8892808219178086</v>
      </c>
      <c r="S64" s="50">
        <f t="shared" si="30"/>
        <v>11.139280821917808</v>
      </c>
    </row>
    <row r="66" spans="2:19" ht="30" x14ac:dyDescent="0.25">
      <c r="B66" s="14"/>
      <c r="C66" s="14"/>
      <c r="D66" s="14"/>
      <c r="E66" s="14"/>
      <c r="F66" s="23" t="s">
        <v>37</v>
      </c>
      <c r="G66" s="23" t="s">
        <v>31</v>
      </c>
      <c r="H66" s="23" t="s">
        <v>30</v>
      </c>
      <c r="I66" s="23" t="s">
        <v>38</v>
      </c>
      <c r="J66" s="23" t="s">
        <v>39</v>
      </c>
      <c r="L66" s="14"/>
      <c r="M66" s="14"/>
      <c r="N66" s="14"/>
      <c r="O66" s="23" t="s">
        <v>37</v>
      </c>
      <c r="P66" s="23" t="s">
        <v>31</v>
      </c>
      <c r="Q66" s="23" t="s">
        <v>30</v>
      </c>
      <c r="R66" s="23" t="s">
        <v>38</v>
      </c>
      <c r="S66" s="23" t="s">
        <v>39</v>
      </c>
    </row>
    <row r="67" spans="2:19" x14ac:dyDescent="0.25">
      <c r="B67" s="82" t="s">
        <v>49</v>
      </c>
      <c r="C67" s="82"/>
      <c r="D67" s="1"/>
      <c r="E67" s="12" t="s">
        <v>40</v>
      </c>
      <c r="F67" s="21">
        <f t="shared" ref="F67:F72" si="32">F$11</f>
        <v>2015</v>
      </c>
      <c r="G67" s="21" t="str">
        <f>G$10</f>
        <v>d111</v>
      </c>
      <c r="H67" s="50">
        <f>'foglio di calcolo'!L16</f>
        <v>55.55</v>
      </c>
      <c r="I67" s="50">
        <f>'foglio di calcolo'!R16</f>
        <v>5.0908150684931499</v>
      </c>
      <c r="J67" s="50">
        <f>SUM(H67:I67)</f>
        <v>60.640815068493147</v>
      </c>
      <c r="L67" s="82" t="s">
        <v>59</v>
      </c>
      <c r="M67" s="82"/>
      <c r="N67" s="12" t="s">
        <v>40</v>
      </c>
      <c r="O67" s="21">
        <f>F$11</f>
        <v>2015</v>
      </c>
      <c r="P67" s="21" t="str">
        <f>G$10</f>
        <v>d111</v>
      </c>
      <c r="Q67" s="50">
        <f>'foglio di calcolo'!L26</f>
        <v>55.55</v>
      </c>
      <c r="R67" s="50">
        <f>'foglio di calcolo'!R26</f>
        <v>12.023150684931508</v>
      </c>
      <c r="S67" s="50">
        <f>SUM(Q67:R67)</f>
        <v>67.573150684931505</v>
      </c>
    </row>
    <row r="68" spans="2:19" x14ac:dyDescent="0.25">
      <c r="B68" s="82"/>
      <c r="C68" s="82"/>
      <c r="D68" s="1"/>
      <c r="E68" s="12" t="s">
        <v>41</v>
      </c>
      <c r="F68" s="21">
        <f t="shared" si="32"/>
        <v>2015</v>
      </c>
      <c r="G68" s="21" t="str">
        <f>G$11</f>
        <v>e1111</v>
      </c>
      <c r="H68" s="50">
        <f>'foglio di calcolo'!M16</f>
        <v>55.55</v>
      </c>
      <c r="I68" s="50">
        <f>'foglio di calcolo'!S16</f>
        <v>5.0908150684931499</v>
      </c>
      <c r="J68" s="50">
        <f t="shared" ref="J68:J72" si="33">SUM(H68:I68)</f>
        <v>60.640815068493147</v>
      </c>
      <c r="L68" s="82"/>
      <c r="M68" s="82"/>
      <c r="N68" s="12" t="s">
        <v>41</v>
      </c>
      <c r="O68" s="21">
        <f>F$11</f>
        <v>2015</v>
      </c>
      <c r="P68" s="21" t="str">
        <f>G$11</f>
        <v>e1111</v>
      </c>
      <c r="Q68" s="50">
        <f>'foglio di calcolo'!M26</f>
        <v>55.55</v>
      </c>
      <c r="R68" s="50">
        <f>'foglio di calcolo'!S26</f>
        <v>12.023150684931508</v>
      </c>
      <c r="S68" s="50">
        <f t="shared" ref="S68:S72" si="34">SUM(Q68:R68)</f>
        <v>67.573150684931505</v>
      </c>
    </row>
    <row r="69" spans="2:19" x14ac:dyDescent="0.25">
      <c r="B69" s="82"/>
      <c r="C69" s="82"/>
      <c r="D69" s="1"/>
      <c r="E69" s="12" t="s">
        <v>42</v>
      </c>
      <c r="F69" s="21">
        <f t="shared" si="32"/>
        <v>2015</v>
      </c>
      <c r="G69" s="21" t="str">
        <f>G$12</f>
        <v>ef111</v>
      </c>
      <c r="H69" s="50">
        <f>'foglio di calcolo'!N16</f>
        <v>55.55</v>
      </c>
      <c r="I69" s="50">
        <f>'foglio di calcolo'!T16</f>
        <v>5.0908150684931499</v>
      </c>
      <c r="J69" s="50">
        <f t="shared" si="33"/>
        <v>60.640815068493147</v>
      </c>
      <c r="L69" s="82"/>
      <c r="M69" s="82"/>
      <c r="N69" s="12" t="s">
        <v>42</v>
      </c>
      <c r="O69" s="21">
        <f>F$11</f>
        <v>2015</v>
      </c>
      <c r="P69" s="21" t="str">
        <f>G$12</f>
        <v>ef111</v>
      </c>
      <c r="Q69" s="50">
        <f>'foglio di calcolo'!N26</f>
        <v>55.55</v>
      </c>
      <c r="R69" s="50">
        <f>'foglio di calcolo'!T26</f>
        <v>12.023150684931508</v>
      </c>
      <c r="S69" s="50">
        <f t="shared" si="34"/>
        <v>67.573150684931505</v>
      </c>
    </row>
    <row r="70" spans="2:19" x14ac:dyDescent="0.25">
      <c r="B70" s="82"/>
      <c r="C70" s="82"/>
      <c r="D70" s="1"/>
      <c r="E70" s="12" t="s">
        <v>87</v>
      </c>
      <c r="F70" s="21">
        <f t="shared" si="32"/>
        <v>2015</v>
      </c>
      <c r="G70" s="21" t="str">
        <f>G$13</f>
        <v>a111</v>
      </c>
      <c r="H70" s="50">
        <f>'foglio di calcolo'!O16</f>
        <v>9.25</v>
      </c>
      <c r="I70" s="50">
        <f>'foglio di calcolo'!U16</f>
        <v>0.84770547945205477</v>
      </c>
      <c r="J70" s="50">
        <f t="shared" si="33"/>
        <v>10.097705479452054</v>
      </c>
      <c r="L70" s="82"/>
      <c r="M70" s="82"/>
      <c r="N70" s="12" t="s">
        <v>87</v>
      </c>
      <c r="O70" s="21">
        <f>F$11</f>
        <v>2015</v>
      </c>
      <c r="P70" s="21" t="str">
        <f>G$13</f>
        <v>a111</v>
      </c>
      <c r="Q70" s="50">
        <f>'foglio di calcolo'!O26</f>
        <v>9.25</v>
      </c>
      <c r="R70" s="50">
        <f>'foglio di calcolo'!U26</f>
        <v>2.0020547945205482</v>
      </c>
      <c r="S70" s="50">
        <f t="shared" si="34"/>
        <v>11.252054794520548</v>
      </c>
    </row>
    <row r="71" spans="2:19" x14ac:dyDescent="0.25">
      <c r="B71" s="85" t="s">
        <v>66</v>
      </c>
      <c r="C71" s="85"/>
      <c r="D71" s="1"/>
      <c r="E71" s="12" t="s">
        <v>88</v>
      </c>
      <c r="F71" s="21">
        <f t="shared" si="32"/>
        <v>2015</v>
      </c>
      <c r="G71" s="21" t="str">
        <f>G14</f>
        <v>b111</v>
      </c>
      <c r="H71" s="50">
        <f>'foglio di calcolo'!P16</f>
        <v>9.25</v>
      </c>
      <c r="I71" s="50">
        <f>'foglio di calcolo'!V16</f>
        <v>0.84770547945205477</v>
      </c>
      <c r="J71" s="50">
        <f t="shared" si="33"/>
        <v>10.097705479452054</v>
      </c>
      <c r="L71" s="83" t="s">
        <v>66</v>
      </c>
      <c r="M71" s="84"/>
      <c r="N71" s="12" t="s">
        <v>88</v>
      </c>
      <c r="O71" s="21">
        <f t="shared" ref="O71:O72" si="35">F$11</f>
        <v>2015</v>
      </c>
      <c r="P71" s="21" t="str">
        <f>G14</f>
        <v>b111</v>
      </c>
      <c r="Q71" s="50">
        <f>'foglio di calcolo'!P26</f>
        <v>9.25</v>
      </c>
      <c r="R71" s="50">
        <f>'foglio di calcolo'!V26</f>
        <v>2.0020547945205482</v>
      </c>
      <c r="S71" s="50">
        <f t="shared" si="34"/>
        <v>11.252054794520548</v>
      </c>
    </row>
    <row r="72" spans="2:19" x14ac:dyDescent="0.25">
      <c r="B72" s="48">
        <f>'foglio di calcolo'!J16</f>
        <v>45596</v>
      </c>
      <c r="C72" s="6">
        <f>'foglio di calcolo'!K16</f>
        <v>45596</v>
      </c>
      <c r="D72" s="1"/>
      <c r="E72" s="12" t="s">
        <v>89</v>
      </c>
      <c r="F72" s="21">
        <f t="shared" si="32"/>
        <v>2015</v>
      </c>
      <c r="G72" s="21" t="str">
        <f>G15</f>
        <v>c111</v>
      </c>
      <c r="H72" s="50">
        <f>'foglio di calcolo'!Q16</f>
        <v>9.25</v>
      </c>
      <c r="I72" s="50">
        <f>'foglio di calcolo'!W16</f>
        <v>0.84770547945205477</v>
      </c>
      <c r="J72" s="50">
        <f t="shared" si="33"/>
        <v>10.097705479452054</v>
      </c>
      <c r="L72" s="48">
        <f>'foglio di calcolo'!J26</f>
        <v>46507</v>
      </c>
      <c r="M72" s="6">
        <f>'foglio di calcolo'!K26</f>
        <v>46507</v>
      </c>
      <c r="N72" s="12" t="s">
        <v>89</v>
      </c>
      <c r="O72" s="21">
        <f t="shared" si="35"/>
        <v>2015</v>
      </c>
      <c r="P72" s="21" t="str">
        <f>G15</f>
        <v>c111</v>
      </c>
      <c r="Q72" s="50">
        <f>'foglio di calcolo'!Q26</f>
        <v>9.25</v>
      </c>
      <c r="R72" s="50">
        <f>'foglio di calcolo'!W26</f>
        <v>2.0020547945205482</v>
      </c>
      <c r="S72" s="50">
        <f t="shared" si="34"/>
        <v>11.252054794520548</v>
      </c>
    </row>
    <row r="73" spans="2:19" x14ac:dyDescent="0.25">
      <c r="H73" s="68"/>
      <c r="I73" s="68"/>
      <c r="J73" s="68"/>
    </row>
    <row r="74" spans="2:19" ht="30" x14ac:dyDescent="0.25">
      <c r="B74" s="14"/>
      <c r="C74" s="14"/>
      <c r="D74" s="14"/>
      <c r="E74" s="14"/>
      <c r="F74" s="23" t="s">
        <v>37</v>
      </c>
      <c r="G74" s="23" t="s">
        <v>31</v>
      </c>
      <c r="H74" s="23" t="s">
        <v>30</v>
      </c>
      <c r="I74" s="23" t="s">
        <v>38</v>
      </c>
      <c r="J74" s="23" t="s">
        <v>39</v>
      </c>
      <c r="L74" s="14"/>
      <c r="M74" s="14"/>
      <c r="N74" s="14"/>
      <c r="O74" s="23" t="s">
        <v>37</v>
      </c>
      <c r="P74" s="23" t="s">
        <v>31</v>
      </c>
      <c r="Q74" s="23" t="s">
        <v>30</v>
      </c>
      <c r="R74" s="23" t="s">
        <v>38</v>
      </c>
      <c r="S74" s="23" t="s">
        <v>39</v>
      </c>
    </row>
    <row r="75" spans="2:19" x14ac:dyDescent="0.25">
      <c r="B75" s="82" t="s">
        <v>50</v>
      </c>
      <c r="C75" s="82"/>
      <c r="D75" s="1"/>
      <c r="E75" s="12" t="s">
        <v>40</v>
      </c>
      <c r="F75" s="21">
        <f t="shared" ref="F75:F80" si="36">F$11</f>
        <v>2015</v>
      </c>
      <c r="G75" s="21" t="str">
        <f>G$10</f>
        <v>d111</v>
      </c>
      <c r="H75" s="50">
        <f>'foglio di calcolo'!L17</f>
        <v>55.55</v>
      </c>
      <c r="I75" s="50">
        <f>'foglio di calcolo'!R17</f>
        <v>5.7908972602739723</v>
      </c>
      <c r="J75" s="50">
        <f>SUM(H75:I75)</f>
        <v>61.340897260273969</v>
      </c>
      <c r="L75" s="82" t="s">
        <v>60</v>
      </c>
      <c r="M75" s="82"/>
      <c r="N75" s="12" t="s">
        <v>40</v>
      </c>
      <c r="O75" s="21">
        <f>F$11</f>
        <v>2015</v>
      </c>
      <c r="P75" s="21" t="str">
        <f>G$10</f>
        <v>d111</v>
      </c>
      <c r="Q75" s="50">
        <f>'foglio di calcolo'!L27</f>
        <v>0</v>
      </c>
      <c r="R75" s="50">
        <f>'foglio di calcolo'!R27</f>
        <v>0</v>
      </c>
      <c r="S75" s="50">
        <f>SUM(Q75:R75)</f>
        <v>0</v>
      </c>
    </row>
    <row r="76" spans="2:19" x14ac:dyDescent="0.25">
      <c r="B76" s="82"/>
      <c r="C76" s="82"/>
      <c r="D76" s="1"/>
      <c r="E76" s="12" t="s">
        <v>41</v>
      </c>
      <c r="F76" s="21">
        <f t="shared" si="36"/>
        <v>2015</v>
      </c>
      <c r="G76" s="21" t="str">
        <f>G$11</f>
        <v>e1111</v>
      </c>
      <c r="H76" s="50">
        <f>'foglio di calcolo'!M17</f>
        <v>55.55</v>
      </c>
      <c r="I76" s="50">
        <f>'foglio di calcolo'!S17</f>
        <v>5.7908972602739723</v>
      </c>
      <c r="J76" s="50">
        <f t="shared" ref="J76:J80" si="37">SUM(H76:I76)</f>
        <v>61.340897260273969</v>
      </c>
      <c r="L76" s="82"/>
      <c r="M76" s="82"/>
      <c r="N76" s="12" t="s">
        <v>41</v>
      </c>
      <c r="O76" s="21">
        <f>F$11</f>
        <v>2015</v>
      </c>
      <c r="P76" s="21" t="str">
        <f>G$11</f>
        <v>e1111</v>
      </c>
      <c r="Q76" s="50">
        <f>'foglio di calcolo'!M27</f>
        <v>0</v>
      </c>
      <c r="R76" s="50">
        <f>'foglio di calcolo'!S27</f>
        <v>0</v>
      </c>
      <c r="S76" s="50">
        <f t="shared" ref="S76:S80" si="38">SUM(Q76:R76)</f>
        <v>0</v>
      </c>
    </row>
    <row r="77" spans="2:19" x14ac:dyDescent="0.25">
      <c r="B77" s="82"/>
      <c r="C77" s="82"/>
      <c r="D77" s="1"/>
      <c r="E77" s="12" t="s">
        <v>42</v>
      </c>
      <c r="F77" s="21">
        <f t="shared" si="36"/>
        <v>2015</v>
      </c>
      <c r="G77" s="21" t="str">
        <f>G$12</f>
        <v>ef111</v>
      </c>
      <c r="H77" s="50">
        <f>'foglio di calcolo'!N17</f>
        <v>55.55</v>
      </c>
      <c r="I77" s="50">
        <f>'foglio di calcolo'!T17</f>
        <v>5.7908972602739723</v>
      </c>
      <c r="J77" s="50">
        <f t="shared" si="37"/>
        <v>61.340897260273969</v>
      </c>
      <c r="L77" s="82"/>
      <c r="M77" s="82"/>
      <c r="N77" s="12" t="s">
        <v>42</v>
      </c>
      <c r="O77" s="21">
        <f>F$11</f>
        <v>2015</v>
      </c>
      <c r="P77" s="21" t="str">
        <f>G$12</f>
        <v>ef111</v>
      </c>
      <c r="Q77" s="50">
        <f>'foglio di calcolo'!N27</f>
        <v>0</v>
      </c>
      <c r="R77" s="50">
        <f>'foglio di calcolo'!T27</f>
        <v>0</v>
      </c>
      <c r="S77" s="50">
        <f t="shared" si="38"/>
        <v>0</v>
      </c>
    </row>
    <row r="78" spans="2:19" x14ac:dyDescent="0.25">
      <c r="B78" s="82"/>
      <c r="C78" s="82"/>
      <c r="D78" s="1"/>
      <c r="E78" s="12" t="s">
        <v>87</v>
      </c>
      <c r="F78" s="21">
        <f t="shared" si="36"/>
        <v>2015</v>
      </c>
      <c r="G78" s="21" t="str">
        <f>G$13</f>
        <v>a111</v>
      </c>
      <c r="H78" s="50">
        <f>'foglio di calcolo'!O17</f>
        <v>9.25</v>
      </c>
      <c r="I78" s="50">
        <f>'foglio di calcolo'!U17</f>
        <v>0.96428082191780828</v>
      </c>
      <c r="J78" s="50">
        <f t="shared" si="37"/>
        <v>10.214280821917809</v>
      </c>
      <c r="L78" s="82"/>
      <c r="M78" s="82"/>
      <c r="N78" s="12" t="s">
        <v>87</v>
      </c>
      <c r="O78" s="21">
        <f>F$11</f>
        <v>2015</v>
      </c>
      <c r="P78" s="21" t="str">
        <f>G$13</f>
        <v>a111</v>
      </c>
      <c r="Q78" s="50">
        <f>'foglio di calcolo'!O27</f>
        <v>0</v>
      </c>
      <c r="R78" s="50">
        <f>'foglio di calcolo'!U27</f>
        <v>0</v>
      </c>
      <c r="S78" s="50">
        <f t="shared" si="38"/>
        <v>0</v>
      </c>
    </row>
    <row r="79" spans="2:19" x14ac:dyDescent="0.25">
      <c r="B79" s="85" t="s">
        <v>66</v>
      </c>
      <c r="C79" s="85"/>
      <c r="D79" s="1"/>
      <c r="E79" s="12" t="s">
        <v>88</v>
      </c>
      <c r="F79" s="21">
        <f t="shared" si="36"/>
        <v>2015</v>
      </c>
      <c r="G79" s="21" t="str">
        <f>G14</f>
        <v>b111</v>
      </c>
      <c r="H79" s="50">
        <f>'foglio di calcolo'!P17</f>
        <v>9.25</v>
      </c>
      <c r="I79" s="50">
        <f>'foglio di calcolo'!V17</f>
        <v>0.96428082191780828</v>
      </c>
      <c r="J79" s="50">
        <f t="shared" si="37"/>
        <v>10.214280821917809</v>
      </c>
      <c r="L79" s="83" t="s">
        <v>66</v>
      </c>
      <c r="M79" s="84"/>
      <c r="N79" s="12" t="s">
        <v>88</v>
      </c>
      <c r="O79" s="21">
        <f t="shared" ref="O79:O80" si="39">F$11</f>
        <v>2015</v>
      </c>
      <c r="P79" s="21" t="str">
        <f>G14</f>
        <v>b111</v>
      </c>
      <c r="Q79" s="50">
        <f>'foglio di calcolo'!P27</f>
        <v>0</v>
      </c>
      <c r="R79" s="50">
        <f>'foglio di calcolo'!V27</f>
        <v>0</v>
      </c>
      <c r="S79" s="50">
        <f t="shared" si="38"/>
        <v>0</v>
      </c>
    </row>
    <row r="80" spans="2:19" x14ac:dyDescent="0.25">
      <c r="B80" s="48">
        <f>'foglio di calcolo'!J17</f>
        <v>45688</v>
      </c>
      <c r="C80" s="6">
        <f>'foglio di calcolo'!K17</f>
        <v>45688</v>
      </c>
      <c r="D80" s="1"/>
      <c r="E80" s="12" t="s">
        <v>89</v>
      </c>
      <c r="F80" s="21">
        <f t="shared" si="36"/>
        <v>2015</v>
      </c>
      <c r="G80" s="21" t="str">
        <f>G15</f>
        <v>c111</v>
      </c>
      <c r="H80" s="50">
        <f>'foglio di calcolo'!Q17</f>
        <v>9.25</v>
      </c>
      <c r="I80" s="50">
        <f>'foglio di calcolo'!W17</f>
        <v>0.96428082191780828</v>
      </c>
      <c r="J80" s="50">
        <f t="shared" si="37"/>
        <v>10.214280821917809</v>
      </c>
      <c r="L80" s="48">
        <f>'foglio di calcolo'!J27</f>
        <v>46599</v>
      </c>
      <c r="M80" s="6">
        <f>'foglio di calcolo'!K27</f>
        <v>46599</v>
      </c>
      <c r="N80" s="12" t="s">
        <v>89</v>
      </c>
      <c r="O80" s="21">
        <f t="shared" si="39"/>
        <v>2015</v>
      </c>
      <c r="P80" s="21" t="str">
        <f>G15</f>
        <v>c111</v>
      </c>
      <c r="Q80" s="50">
        <f>'foglio di calcolo'!Q27</f>
        <v>0</v>
      </c>
      <c r="R80" s="50">
        <f>'foglio di calcolo'!W27</f>
        <v>0</v>
      </c>
      <c r="S80" s="50">
        <f t="shared" si="38"/>
        <v>0</v>
      </c>
    </row>
    <row r="82" spans="2:19" ht="30" x14ac:dyDescent="0.25">
      <c r="B82" s="14"/>
      <c r="C82" s="14"/>
      <c r="D82" s="14"/>
      <c r="E82" s="14"/>
      <c r="F82" s="23" t="s">
        <v>37</v>
      </c>
      <c r="G82" s="23" t="s">
        <v>31</v>
      </c>
      <c r="H82" s="23" t="s">
        <v>30</v>
      </c>
      <c r="I82" s="23" t="s">
        <v>38</v>
      </c>
      <c r="J82" s="23" t="s">
        <v>39</v>
      </c>
      <c r="L82" s="14"/>
      <c r="M82" s="14"/>
      <c r="N82" s="14"/>
      <c r="O82" s="23" t="s">
        <v>37</v>
      </c>
      <c r="P82" s="23" t="s">
        <v>31</v>
      </c>
      <c r="Q82" s="23" t="s">
        <v>30</v>
      </c>
      <c r="R82" s="23" t="s">
        <v>38</v>
      </c>
      <c r="S82" s="23" t="s">
        <v>39</v>
      </c>
    </row>
    <row r="83" spans="2:19" x14ac:dyDescent="0.25">
      <c r="B83" s="82" t="s">
        <v>51</v>
      </c>
      <c r="C83" s="82"/>
      <c r="D83" s="1"/>
      <c r="E83" s="12" t="s">
        <v>40</v>
      </c>
      <c r="F83" s="21">
        <f t="shared" ref="F83:F88" si="40">F$11</f>
        <v>2015</v>
      </c>
      <c r="G83" s="21" t="str">
        <f>G$10</f>
        <v>d111</v>
      </c>
      <c r="H83" s="50">
        <f>'foglio di calcolo'!L18</f>
        <v>55.55</v>
      </c>
      <c r="I83" s="50">
        <f>'foglio di calcolo'!R18</f>
        <v>6.4681506849315067</v>
      </c>
      <c r="J83" s="50">
        <f>SUM(H83:I83)</f>
        <v>62.018150684931506</v>
      </c>
      <c r="L83" s="82" t="s">
        <v>61</v>
      </c>
      <c r="M83" s="82"/>
      <c r="N83" s="12" t="s">
        <v>40</v>
      </c>
      <c r="O83" s="21">
        <f>F$11</f>
        <v>2015</v>
      </c>
      <c r="P83" s="21" t="str">
        <f>G$10</f>
        <v>d111</v>
      </c>
      <c r="Q83" s="50">
        <f>'foglio di calcolo'!L28</f>
        <v>0.1000000000003638</v>
      </c>
      <c r="R83" s="50">
        <f>'foglio di calcolo'!R28</f>
        <v>2.4164383561731749E-2</v>
      </c>
      <c r="S83" s="50">
        <f>SUM(Q83:R83)</f>
        <v>0.12416438356209555</v>
      </c>
    </row>
    <row r="84" spans="2:19" x14ac:dyDescent="0.25">
      <c r="B84" s="82"/>
      <c r="C84" s="82"/>
      <c r="D84" s="1"/>
      <c r="E84" s="12" t="s">
        <v>41</v>
      </c>
      <c r="F84" s="21">
        <f t="shared" si="40"/>
        <v>2015</v>
      </c>
      <c r="G84" s="21" t="str">
        <f>G$11</f>
        <v>e1111</v>
      </c>
      <c r="H84" s="50">
        <f>'foglio di calcolo'!M18</f>
        <v>55.55</v>
      </c>
      <c r="I84" s="50">
        <f>'foglio di calcolo'!S18</f>
        <v>6.4681506849315067</v>
      </c>
      <c r="J84" s="50">
        <f t="shared" ref="J84:J88" si="41">SUM(H84:I84)</f>
        <v>62.018150684931506</v>
      </c>
      <c r="L84" s="82"/>
      <c r="M84" s="82"/>
      <c r="N84" s="12" t="s">
        <v>41</v>
      </c>
      <c r="O84" s="21">
        <f>F$11</f>
        <v>2015</v>
      </c>
      <c r="P84" s="21" t="str">
        <f>G$11</f>
        <v>e1111</v>
      </c>
      <c r="Q84" s="50">
        <f>'foglio di calcolo'!M28</f>
        <v>0.1000000000003638</v>
      </c>
      <c r="R84" s="50">
        <f>'foglio di calcolo'!S28</f>
        <v>2.4164383561731749E-2</v>
      </c>
      <c r="S84" s="50">
        <f t="shared" ref="S84:S88" si="42">SUM(Q84:R84)</f>
        <v>0.12416438356209555</v>
      </c>
    </row>
    <row r="85" spans="2:19" x14ac:dyDescent="0.25">
      <c r="B85" s="82"/>
      <c r="C85" s="82"/>
      <c r="D85" s="1"/>
      <c r="E85" s="12" t="s">
        <v>42</v>
      </c>
      <c r="F85" s="21">
        <f t="shared" si="40"/>
        <v>2015</v>
      </c>
      <c r="G85" s="21" t="str">
        <f>G$12</f>
        <v>ef111</v>
      </c>
      <c r="H85" s="50">
        <f>'foglio di calcolo'!N18</f>
        <v>55.55</v>
      </c>
      <c r="I85" s="50">
        <f>'foglio di calcolo'!T18</f>
        <v>6.4681506849315067</v>
      </c>
      <c r="J85" s="50">
        <f t="shared" si="41"/>
        <v>62.018150684931506</v>
      </c>
      <c r="L85" s="82"/>
      <c r="M85" s="82"/>
      <c r="N85" s="12" t="s">
        <v>42</v>
      </c>
      <c r="O85" s="21">
        <f>F$11</f>
        <v>2015</v>
      </c>
      <c r="P85" s="21" t="str">
        <f>G$12</f>
        <v>ef111</v>
      </c>
      <c r="Q85" s="50">
        <f>'foglio di calcolo'!N28</f>
        <v>0.1000000000003638</v>
      </c>
      <c r="R85" s="50">
        <f>'foglio di calcolo'!T28</f>
        <v>2.4164383561731749E-2</v>
      </c>
      <c r="S85" s="50">
        <f t="shared" si="42"/>
        <v>0.12416438356209555</v>
      </c>
    </row>
    <row r="86" spans="2:19" x14ac:dyDescent="0.25">
      <c r="B86" s="82"/>
      <c r="C86" s="82"/>
      <c r="D86" s="1"/>
      <c r="E86" s="12" t="s">
        <v>87</v>
      </c>
      <c r="F86" s="21">
        <f t="shared" si="40"/>
        <v>2015</v>
      </c>
      <c r="G86" s="21" t="str">
        <f>G$13</f>
        <v>a111</v>
      </c>
      <c r="H86" s="50">
        <f>'foglio di calcolo'!O18</f>
        <v>9.25</v>
      </c>
      <c r="I86" s="50">
        <f>'foglio di calcolo'!U18</f>
        <v>1.077054794520548</v>
      </c>
      <c r="J86" s="50">
        <f t="shared" si="41"/>
        <v>10.327054794520548</v>
      </c>
      <c r="L86" s="82"/>
      <c r="M86" s="82"/>
      <c r="N86" s="12" t="s">
        <v>87</v>
      </c>
      <c r="O86" s="21">
        <f>F$11</f>
        <v>2015</v>
      </c>
      <c r="P86" s="21" t="str">
        <f>G$13</f>
        <v>a111</v>
      </c>
      <c r="Q86" s="50">
        <f>'foglio di calcolo'!O28</f>
        <v>0.16666666666665719</v>
      </c>
      <c r="R86" s="50">
        <f>'foglio di calcolo'!U28</f>
        <v>4.0273972602737435E-2</v>
      </c>
      <c r="S86" s="50">
        <f t="shared" si="42"/>
        <v>0.20694063926939463</v>
      </c>
    </row>
    <row r="87" spans="2:19" x14ac:dyDescent="0.25">
      <c r="B87" s="85" t="s">
        <v>66</v>
      </c>
      <c r="C87" s="85"/>
      <c r="D87" s="1"/>
      <c r="E87" s="12" t="s">
        <v>88</v>
      </c>
      <c r="F87" s="21">
        <f t="shared" si="40"/>
        <v>2015</v>
      </c>
      <c r="G87" s="1" t="str">
        <f>G14</f>
        <v>b111</v>
      </c>
      <c r="H87" s="50">
        <f>'foglio di calcolo'!P18</f>
        <v>9.25</v>
      </c>
      <c r="I87" s="50">
        <f>'foglio di calcolo'!V18</f>
        <v>1.077054794520548</v>
      </c>
      <c r="J87" s="50">
        <f t="shared" si="41"/>
        <v>10.327054794520548</v>
      </c>
      <c r="L87" s="83" t="s">
        <v>66</v>
      </c>
      <c r="M87" s="84"/>
      <c r="N87" s="12" t="s">
        <v>88</v>
      </c>
      <c r="O87" s="21">
        <f t="shared" ref="O87:O88" si="43">F$11</f>
        <v>2015</v>
      </c>
      <c r="P87" s="1" t="str">
        <f>G14</f>
        <v>b111</v>
      </c>
      <c r="Q87" s="50">
        <f>'foglio di calcolo'!P28</f>
        <v>0.16666666666665719</v>
      </c>
      <c r="R87" s="50">
        <f>'foglio di calcolo'!V28</f>
        <v>4.0273972602737435E-2</v>
      </c>
      <c r="S87" s="50">
        <f t="shared" si="42"/>
        <v>0.20694063926939463</v>
      </c>
    </row>
    <row r="88" spans="2:19" x14ac:dyDescent="0.25">
      <c r="B88" s="48">
        <f>'foglio di calcolo'!J18</f>
        <v>45777</v>
      </c>
      <c r="C88" s="6">
        <f>'foglio di calcolo'!K18</f>
        <v>45777</v>
      </c>
      <c r="D88" s="1"/>
      <c r="E88" s="12" t="s">
        <v>89</v>
      </c>
      <c r="F88" s="21">
        <f t="shared" si="40"/>
        <v>2015</v>
      </c>
      <c r="G88" s="1" t="str">
        <f>G15</f>
        <v>c111</v>
      </c>
      <c r="H88" s="50">
        <f>'foglio di calcolo'!Q18</f>
        <v>9.25</v>
      </c>
      <c r="I88" s="50">
        <f>'foglio di calcolo'!W18</f>
        <v>1.077054794520548</v>
      </c>
      <c r="J88" s="50">
        <f t="shared" si="41"/>
        <v>10.327054794520548</v>
      </c>
      <c r="L88" s="48">
        <f>'foglio di calcolo'!J28</f>
        <v>46691</v>
      </c>
      <c r="M88" s="6">
        <f>'foglio di calcolo'!K28</f>
        <v>46691</v>
      </c>
      <c r="N88" s="12" t="s">
        <v>89</v>
      </c>
      <c r="O88" s="21">
        <f t="shared" si="43"/>
        <v>2015</v>
      </c>
      <c r="P88" s="1" t="str">
        <f>G15</f>
        <v>c111</v>
      </c>
      <c r="Q88" s="50">
        <f>'foglio di calcolo'!Q28</f>
        <v>0.16666666666665719</v>
      </c>
      <c r="R88" s="50">
        <f>'foglio di calcolo'!W28</f>
        <v>4.0273972602737435E-2</v>
      </c>
      <c r="S88" s="50">
        <f t="shared" si="42"/>
        <v>0.20694063926939463</v>
      </c>
    </row>
  </sheetData>
  <sheetProtection algorithmName="SHA-512" hashValue="Hkylgl290wG2jUj/Jgrf25Ub4I2aC9OmW8PsZh8BG6ImZXSVVBvz0IM+uEmIMUjs+zL1Zf/YXWYItxteQ0xRDw==" saltValue="Rkf/9GYyowpEbkgi11a8XA==" spinCount="100000" sheet="1" objects="1" scenarios="1"/>
  <mergeCells count="40">
    <mergeCell ref="B51:C54"/>
    <mergeCell ref="B31:C31"/>
    <mergeCell ref="B27:C30"/>
    <mergeCell ref="B39:C39"/>
    <mergeCell ref="B47:C47"/>
    <mergeCell ref="B35:C38"/>
    <mergeCell ref="B43:C46"/>
    <mergeCell ref="B15:C15"/>
    <mergeCell ref="B10:C14"/>
    <mergeCell ref="L14:M14"/>
    <mergeCell ref="L10:M13"/>
    <mergeCell ref="B23:C23"/>
    <mergeCell ref="B19:C22"/>
    <mergeCell ref="L19:M22"/>
    <mergeCell ref="L23:M23"/>
    <mergeCell ref="B55:C55"/>
    <mergeCell ref="B63:C63"/>
    <mergeCell ref="B71:C71"/>
    <mergeCell ref="B79:C79"/>
    <mergeCell ref="B87:C87"/>
    <mergeCell ref="B59:C62"/>
    <mergeCell ref="B67:C70"/>
    <mergeCell ref="B75:C78"/>
    <mergeCell ref="B83:C86"/>
    <mergeCell ref="L71:M71"/>
    <mergeCell ref="L79:M79"/>
    <mergeCell ref="L87:M87"/>
    <mergeCell ref="L35:M38"/>
    <mergeCell ref="L43:M46"/>
    <mergeCell ref="L75:M78"/>
    <mergeCell ref="L83:M86"/>
    <mergeCell ref="L39:M39"/>
    <mergeCell ref="L47:M47"/>
    <mergeCell ref="L55:M55"/>
    <mergeCell ref="L27:M30"/>
    <mergeCell ref="L51:M54"/>
    <mergeCell ref="L59:M62"/>
    <mergeCell ref="L67:M70"/>
    <mergeCell ref="L63:M63"/>
    <mergeCell ref="L31:M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inserimento dati</vt:lpstr>
      <vt:lpstr>foglio di calcolo</vt:lpstr>
      <vt:lpstr>piano di ammortamento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2023-02-23T17:48:41Z</dcterms:created>
  <dcterms:modified xsi:type="dcterms:W3CDTF">2023-02-23T17:55:44Z</dcterms:modified>
</cp:coreProperties>
</file>